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730" windowHeight="11760"/>
  </bookViews>
  <sheets>
    <sheet name="refo 500 booklet" sheetId="1" r:id="rId1"/>
    <sheet name="Sheet1" sheetId="2" r:id="rId2"/>
  </sheets>
  <definedNames>
    <definedName name="_xlnm._FilterDatabase" localSheetId="0" hidden="1">'refo 500 booklet'!$A$1:$Y$161</definedName>
    <definedName name="reformation_extra_march2017" localSheetId="1">Sheet1!$A$1:$Y$6</definedName>
  </definedNames>
  <calcPr calcId="171027"/>
</workbook>
</file>

<file path=xl/calcChain.xml><?xml version="1.0" encoding="utf-8"?>
<calcChain xmlns="http://schemas.openxmlformats.org/spreadsheetml/2006/main">
  <c r="Y34" i="1"/>
  <c r="Y6"/>
  <c r="Y5"/>
  <c r="Y4"/>
  <c r="Y3"/>
  <c r="Y2"/>
  <c r="Y2" i="2" l="1"/>
  <c r="Y3"/>
  <c r="Y4"/>
  <c r="Y5"/>
  <c r="Y6"/>
  <c r="Y144" i="1" l="1"/>
  <c r="Y111"/>
  <c r="Y41"/>
  <c r="Y71"/>
  <c r="Y104"/>
  <c r="Y29"/>
  <c r="Y85"/>
  <c r="Y158"/>
  <c r="Y164"/>
  <c r="Y86"/>
  <c r="Y22"/>
  <c r="Y119"/>
  <c r="Y163"/>
  <c r="Y143"/>
  <c r="Y118"/>
  <c r="Y135"/>
  <c r="Y45"/>
  <c r="Y39"/>
  <c r="Y18"/>
  <c r="Y14"/>
  <c r="Y93"/>
  <c r="Y49"/>
  <c r="Y140"/>
  <c r="Y91"/>
  <c r="Y160"/>
  <c r="Y68"/>
  <c r="Y62"/>
  <c r="Y23"/>
  <c r="Y137"/>
  <c r="Y108"/>
  <c r="Y157"/>
  <c r="Y142"/>
  <c r="Y55"/>
  <c r="Y131"/>
  <c r="Y152"/>
  <c r="Y141"/>
  <c r="Y9"/>
  <c r="Y64"/>
  <c r="Y83"/>
  <c r="Y66"/>
  <c r="Y115"/>
  <c r="Y33"/>
  <c r="Y51"/>
  <c r="Y42"/>
  <c r="Y54"/>
  <c r="Y70"/>
  <c r="Y128"/>
  <c r="Y74"/>
  <c r="Y139"/>
  <c r="Y136"/>
  <c r="Y156"/>
  <c r="Y13"/>
  <c r="Y106"/>
  <c r="Y79"/>
  <c r="Y15"/>
  <c r="Y52"/>
  <c r="Y69"/>
  <c r="Y155"/>
  <c r="Y40"/>
  <c r="Y81"/>
  <c r="Y133"/>
  <c r="Y132"/>
  <c r="Y89"/>
  <c r="Y154"/>
  <c r="Y57"/>
  <c r="Y161"/>
  <c r="Y148"/>
  <c r="Y122"/>
  <c r="Y95"/>
  <c r="Y63"/>
  <c r="Y153"/>
  <c r="Y20"/>
  <c r="Y113"/>
  <c r="Y127"/>
  <c r="Y98"/>
  <c r="Y162"/>
  <c r="Y138"/>
  <c r="Y27"/>
  <c r="Y112"/>
  <c r="Y88"/>
  <c r="Y100"/>
  <c r="Y147"/>
  <c r="Y149"/>
  <c r="Y117"/>
  <c r="Y48"/>
  <c r="Y78"/>
  <c r="Y77"/>
  <c r="Y110"/>
  <c r="Y35"/>
  <c r="Y123"/>
  <c r="Y121"/>
  <c r="Y130"/>
  <c r="Y101"/>
  <c r="Y90"/>
  <c r="Y25"/>
  <c r="Y10"/>
  <c r="Y114"/>
  <c r="Y21"/>
  <c r="Y44"/>
  <c r="Y47"/>
  <c r="Y46"/>
  <c r="Y80"/>
  <c r="Y165"/>
  <c r="Y166"/>
  <c r="Y75"/>
  <c r="Y19"/>
  <c r="Y28"/>
  <c r="Y134"/>
  <c r="Y12"/>
  <c r="Y82"/>
  <c r="Y73"/>
  <c r="Y11"/>
  <c r="Y125"/>
  <c r="Y60"/>
  <c r="Y59"/>
  <c r="Y84"/>
  <c r="Y61"/>
  <c r="Y8"/>
  <c r="Y76"/>
  <c r="Y87"/>
  <c r="Y17"/>
  <c r="Y16"/>
  <c r="Y38"/>
  <c r="Y26"/>
  <c r="Y107"/>
  <c r="Y56"/>
  <c r="Y99"/>
  <c r="Y97"/>
  <c r="Y53"/>
  <c r="Y96"/>
  <c r="Y58"/>
  <c r="Y32"/>
  <c r="Y7"/>
  <c r="Y129"/>
  <c r="Y94"/>
  <c r="Y37"/>
  <c r="Y159"/>
  <c r="Y103"/>
  <c r="Y67"/>
  <c r="Y50"/>
  <c r="Y102"/>
  <c r="Y109"/>
  <c r="Y105"/>
  <c r="Y124"/>
  <c r="Y120"/>
  <c r="Y24"/>
  <c r="Y36"/>
  <c r="Y31"/>
  <c r="Y65"/>
  <c r="Y126"/>
  <c r="Y72"/>
  <c r="Y116"/>
  <c r="Y92"/>
  <c r="Y30"/>
  <c r="Y146"/>
  <c r="Y43"/>
  <c r="Y150"/>
</calcChain>
</file>

<file path=xl/connections.xml><?xml version="1.0" encoding="utf-8"?>
<connections xmlns="http://schemas.openxmlformats.org/spreadsheetml/2006/main">
  <connection id="1" name="reformation-extra_march2017" type="6" refreshedVersion="6" background="1" saveData="1">
    <textPr codePage="65001" sourceFile="G:\Klopotek\Exports\PROD\heleen\reformation-extra_march2017.txt" decimal="," thousands=".">
      <textFields count="48">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<sst xmlns="http://schemas.openxmlformats.org/spreadsheetml/2006/main" count="3498" uniqueCount="1874">
  <si>
    <t>ISBN</t>
  </si>
  <si>
    <t>Product type</t>
  </si>
  <si>
    <t>Medium</t>
  </si>
  <si>
    <t>Title</t>
  </si>
  <si>
    <t>Subtitle</t>
  </si>
  <si>
    <t>Authors List</t>
  </si>
  <si>
    <t>Long Description</t>
  </si>
  <si>
    <t>Short Description</t>
  </si>
  <si>
    <t>Readership</t>
  </si>
  <si>
    <t>CVs</t>
  </si>
  <si>
    <t>Listprice Euro</t>
  </si>
  <si>
    <t>Listprice Dollar</t>
  </si>
  <si>
    <t>Publication Date</t>
  </si>
  <si>
    <t>Series Title</t>
  </si>
  <si>
    <t>Volume Number</t>
  </si>
  <si>
    <t>Imprint</t>
  </si>
  <si>
    <t>Main language</t>
  </si>
  <si>
    <t>2nd language</t>
  </si>
  <si>
    <t>URL</t>
  </si>
  <si>
    <t>A New History of Penance</t>
  </si>
  <si>
    <t>Edited by Abigail Firey</t>
  </si>
  <si>
    <t>Between the third and sixteenth centuries, penance (the acts or gestures performed to atone for transgression, usually with an interest in the salvation of the penitent’s soul) was a crucial mode of participation in both society and the cosmos. Penance was incorporated into political and legal negotiations, it erupted in improvisational social dramas, it was subject to experimentation and innovation, and it saturated western culture with images of contrition, suffering, and reconciliation.  During the late antique, medieval, and early modern periods, rituals for the correction of human errors became both sophisticated and popular. Creativity in penitential expression reflects the range and complexity of social and spiritual situations in which penance was vital. Using hitherto unconsidered source materials, the contributors chart new views on how in western culture, human conduct was modulated and directed in patterns shaped by the fearsome yet embraced practices of penance.Contributors are R. Emmet McLaughlin, Rob Meens, Kevin Uhalde, Claudia Rapp, Dominique Iogna-Prat, Abigail Firey, Karen Wagner, Joseph Goering, H. Ansgar Kelly, Torstein Jørgensen, Wietse de Boer, Ronald K. Rittgers, Gretchen Starr-LeBeau, and Jodi Bilinkoff.</t>
  </si>
  <si>
    <t>Using hitherto unconsidered source materials from late antiquity to the early modern period, this volume charts new views about the role of penance in shaping western attitudes and practices for resolving social, political, and spiritual tensions, as penitents and confessors negotiated rituals and expectations for penitential expression.</t>
  </si>
  <si>
    <t>Scholars and students interested in the cultural and intellectual history of Late Antiquity, the Middle Ages, the early modern period (Europe/New World), especially with respect to religious history, theology, legal history, Judaic studies, historiography, hagiography, ritual, and Latin literature.</t>
  </si>
  <si>
    <t>&lt;b&gt;Abigail Firey&lt;/b&gt;, Ph.D. (1995) in Medieval Studies, University of Toronto, is Associate Professor of History at the University of Kentucky.  Her publications explore the cultural and intellectual contexts of early medieval canon law, most recently in &lt;i&gt;A Contrite Heart: Prosecution and Redemption in the Carolingian Empire&lt;/i&gt; (Brill, in press).</t>
  </si>
  <si>
    <t>1BICJFCX</t>
  </si>
  <si>
    <t>2BICGBC, 2BICHBLC, 2BICHBTB, 2BICHRCC2</t>
  </si>
  <si>
    <t>PHI009000</t>
  </si>
  <si>
    <t>REF000000, HIS010000, HIS054000, REL015000</t>
  </si>
  <si>
    <t xml:space="preserve">viii, 464 pp </t>
  </si>
  <si>
    <t>EUR 150.00</t>
  </si>
  <si>
    <t>US$ 192.00</t>
  </si>
  <si>
    <t>BRILL</t>
  </si>
  <si>
    <t>English</t>
  </si>
  <si>
    <t>Eucharistic Sacrifice and Patristic Tradition in the Theology of Martin Bucer, 1534-1546</t>
  </si>
  <si>
    <t>Nicholas Thompson</t>
  </si>
  <si>
    <t>Luther described the Mass as the “greatest and most horrible abomination” of the papal church. On this, he argued, nothing could be surrendered. However, during the 1530s and early 1540s, the Strasbourg reformer Martin Bucer (1491-1551) sought rapprochement with the Catholics on precisely this matter. This book looks at Bucer’s overtures to Catholic moderates in the era of the religious colloquies. He proposed to circumvent the Reformation impasse by returning to the Eucharistic theology of the church fathers and early scholastics. These efforts culminated in the Eucharistic articles of the &lt;i&gt;Worms-Regensburg Book&lt;/i&gt; (1541). Bucer’s falling out with the same Catholics in aftermath of the Colloquy of Regensburg reveals the extent to which the agreed articles were based on misunderstanding – as well as the considerable common ground that continued to exist between them.In its examination of this most fraught of Reformation debates, the book also sheds light on Bucer’s ecumenical theology and his aspirations for a reunion of the German and European churches.</t>
  </si>
  <si>
    <t>This book examines Martin Bucer’s attempts to circumvent the Reformation impasse on the Mass by seeking common ground with Catholic moderates in the Eucharistic theology of the church fathers and early scholastic theologians.</t>
  </si>
  <si>
    <t>All those interested in the history and theology of the Reformation, liturgical history and theology and the history of the ecumenical movement.</t>
  </si>
  <si>
    <t>&lt;b&gt;Nicholas Thompson&lt;/b&gt;, Ph.D. (2000) in Ecclesiastical History, University of Glasgow, is Lecturer in Church History at the University of Aberdeen.</t>
  </si>
  <si>
    <t>1BICHBJD</t>
  </si>
  <si>
    <t>HIS010000</t>
  </si>
  <si>
    <t xml:space="preserve">xvi, 320 pp. </t>
  </si>
  <si>
    <t>EUR 113.00</t>
  </si>
  <si>
    <t>US$ 145.00</t>
  </si>
  <si>
    <t>Peace, Order and the Glory of God</t>
  </si>
  <si>
    <t>Secular Authority and the Church in the Thought of Luther and Melanchthon, 1518-1559</t>
  </si>
  <si>
    <t>James M. Estes</t>
  </si>
  <si>
    <t>This volume is the first attempt to bring together in a comparative study all the evidence concerning the development of the ideas of Luther and Melanchthon on the &lt;i&gt;cura religionis&lt;/i&gt; of secular magistrates. Besides yielding a more complete historical narrative than has hitherto been available, this approach has made it possible to show (among other things) that Luther's ideas on the subject developed and changed over time in tandem with developments and changes in Melanchthon's ideas and in response to the same historical pressures.  Where past studies have tended to emphasize the differences in their thinking, this one demonstrates their essential agreement and considers their common worries about the dangers inherent in magisterial responsibility for the church.</t>
  </si>
  <si>
    <t>This volume is a comparative study of the development of the thought of Luther and Melanchthon on the role of secular magistrates in the church that, in contrast to most earlier studies, sees essential agreement between them despite differences of argumentation.</t>
  </si>
  <si>
    <t>Those interested in Luther and Melanchthon, the German Reformation, humanism and the Reformation, relations between church and state, church history, and early-modern political thought.</t>
  </si>
  <si>
    <t>&lt;b&gt;James M. Estes&lt;/b&gt;, Ph.D. (1964) in History, The Ohio State University, is Professor Emeritus of History at the University of Toronto and Distinguished Senior Fellow of the Centre for Reformation and Renaissance Studies at Victoria College (University of Toronto). Most of his publications, including several on the German reformer Johannes Brenz, deal with the subject of secular authority and the Reformation.</t>
  </si>
  <si>
    <t>1BICHBLH</t>
  </si>
  <si>
    <t>2BICHBJD</t>
  </si>
  <si>
    <t>978-90-04-32885-3</t>
  </si>
  <si>
    <t>Hardback</t>
  </si>
  <si>
    <t>Print</t>
  </si>
  <si>
    <t>Lived Religion and the Long Reformation in Northern Europe c. 1300–1700</t>
  </si>
  <si>
    <t>Edited by Sari Katajala-Peltomaa and Raisa Maria Toivo</t>
  </si>
  <si>
    <t>Scholars and students interested in history of religion, church history, social and cultural history, or Medieval and early modern history and the methodology of the performative.</t>
  </si>
  <si>
    <t>Sari Katajala-Peltomaa, Ph.D is a Research Fellow at the University of Tampere. She has focused on late medieval hagiography and particularly canonization processes, and published on religion, family and gender, including the monograph &lt;i&gt;Gender, Miracles and Daily Life&lt;/i&gt; (Brepols 2009).Raisa Maria Toivo, Ph.D. is an Academy Research Fellow at the University of Tampere. She has published widely on early modern religious history and witchcraft, her works including &lt;i&gt;Faith and Magic in Early Modern Finland&lt;/i&gt; (Palgrave 2016).</t>
  </si>
  <si>
    <t>1BICHB</t>
  </si>
  <si>
    <t>2BICHR, 2BIC3H, 2BIC3JB, 2BIC3JD</t>
  </si>
  <si>
    <t>HIS000000</t>
  </si>
  <si>
    <t>REL000000, NON000000, NON000000, NON000000</t>
  </si>
  <si>
    <t>viii, 326 pp.</t>
  </si>
  <si>
    <t>EUR 155.00</t>
  </si>
  <si>
    <t>US$ 186.00</t>
  </si>
  <si>
    <t>Studies in Medieval and Reformation Traditions</t>
  </si>
  <si>
    <t>978-90-04-14138-4</t>
  </si>
  <si>
    <t>EUR 118.00</t>
  </si>
  <si>
    <t>Studies in the History of Christian Traditions</t>
  </si>
  <si>
    <t>978-90-04-14321-0</t>
  </si>
  <si>
    <t>Town, Country, and Regions in Reformation Germany</t>
  </si>
  <si>
    <t>Tom Scott</t>
  </si>
  <si>
    <t>This collection of essays covers relations between town and country, regional economic systems, and historical regional studies in late medieval and early modern Germany, in particular how these bear upon social and religious change in the age of the Reformation. Starting from case-studies of South-West Germany, Switzerland and Alsace, the essays broaden out to consider the formation of economic landscapes, the development of urban territories, and the survival of forms of serfdom throughout Germany as a whole. While issues of economic and social structure take pride of place, they are accompanied by analysis of regional mentalities and cultural identities as well.With an Introduction by Tom Brady.</t>
  </si>
  <si>
    <t>These essays, comprising case-studies and broader surveys, deal with town-country relations and regional systems and identities in late medieval and early modern Germany, especially in their impact on social and religious change in the age of the Reformation.</t>
  </si>
  <si>
    <t>Scholars and Students of the Reformation, of regional historical studies, economic history, and geography of late-medieval and early-modern Europe.</t>
  </si>
  <si>
    <t>&lt;b&gt;Tom Scott&lt;/b&gt; Ph.D. (Cambridge) is Honorary Professor of History at the Institute of Reformation Studies in the University of St. Andrews.</t>
  </si>
  <si>
    <t xml:space="preserve">xxvi, 454 pp. </t>
  </si>
  <si>
    <t>EUR 127.00</t>
  </si>
  <si>
    <t>US$ 157.00</t>
  </si>
  <si>
    <t>978-90-04-14716-4</t>
  </si>
  <si>
    <t xml:space="preserve">xviii, 238 pp. </t>
  </si>
  <si>
    <t>EUR 122.00</t>
  </si>
  <si>
    <t>Frederik II and the Protestant Cause</t>
  </si>
  <si>
    <t>Denmark's Role in the Wars of Religion, 1559-1596</t>
  </si>
  <si>
    <t>Paul Douglas Lockhart</t>
  </si>
  <si>
    <t>This book considers the role played by Denmark’s King Frederik II (1559-88) in the international diplomacy of the 'age of religious wars'. As Europe’s leading Lutheran sovereign, Frederik commanded great influence; his conviction that an international Catholic 'conspiracy' threatened to destroy Protestantism led him to work towards the creation of a Protestant alliance that included both Calvinist and Lutheran states.Lockhart examines the role of religion in Frederik’s foreign policy, the motivations behind the king’s alliance-building projects, and the reasons behind the ultimate failure of Frederik’s policies.This volume will be of interest to students of early modern diplomacy, sixteenth-century Protestantism, and the Scandinavian monarchies in the early modern period.</t>
  </si>
  <si>
    <t>This study of Danish foreign policy in the late sixteenth century examines the efforts of Denmark’s King Frederik II (1559-88) to create an international alliance of European Protestants as protection against advances of Counter-Reformation Catholicism.</t>
  </si>
  <si>
    <t>Scholars of Scandinavian and early modern European history, especially those with an interest in the French Wars of Religion, the Dutch Revolt, the Reformation, and the interaction of religion and politics.</t>
  </si>
  <si>
    <t>&lt;b&gt;Paul Douglas Lockhart&lt;/b&gt;, Ph.D. (1989) in History, Purdue University, is currently Associate Professor of History at Wright State University, Dayton, Ohio. He has published extensively on early modern Scandinavian history, including &lt;i&gt;Denmark in the Thirty Years’ War&lt;/i&gt; (Susquehanna, 1996).</t>
  </si>
  <si>
    <t>2BIC1DN</t>
  </si>
  <si>
    <t>NON000000</t>
  </si>
  <si>
    <t>xxii, 388 pp. 12 illus.</t>
  </si>
  <si>
    <t>EUR 168.00</t>
  </si>
  <si>
    <t>US$ 216.00</t>
  </si>
  <si>
    <t>978-90-04-13790-5</t>
  </si>
  <si>
    <t>EUR 175.00</t>
  </si>
  <si>
    <t>The Northern World</t>
  </si>
  <si>
    <t>978-90-04-13801-8</t>
  </si>
  <si>
    <t>Gender, Kabbalah and the Reformation: The Mystical Theology of Guillaume Postel (1510-1581)</t>
  </si>
  <si>
    <t>Yvonne Petry</t>
  </si>
  <si>
    <t>This study examines one of the most unusual figures of the sixteenth century, Guillaume Postel, who believed that a female messiah had arrived on earth who would usher in a new age of political and religious harmony. He grounded this prophecy in the Kabbalah, the Jewish mystical tradition, and relied extensively on its use of gender symbolism. Postel has often been viewed as a marginal figure, whose unconventional views preclude comparison with his contemporaries. However, this study suggests that Postel used his prophecy to participate in two arenas: Reformation controversy and the &lt;i&gt;querelle des femmes&lt;/i&gt; or debate about women. His thought has relevance not only for an understanding of Renaissance Kabbalah, but for Reformation history and for early modern gender studies.</t>
  </si>
  <si>
    <t>This study examines the thought of Guillaume Postel (1510-1581), a French religious thinker who relied on Jewish Kabbalah and its mystical understanding of gender to argue that a female messiah had arrived who would heal the political and religious conflicts of sixteenth-century Europe.</t>
  </si>
  <si>
    <t>All those interested in early modern religious and intellectual history, especially those with interests in Renaissance Kabbalah, Reformation theology and the study of gender in the early modern period.</t>
  </si>
  <si>
    <t>&lt;b&gt;Yvonne Petry&lt;/b&gt;, Ph.D. (1997) in History, University of Manitoba, is Professor of History at Luther College, University of Regina. She has recently contributed several chapters to a collaborative work entitled &lt;i&gt;Webs of Reality: Social Perspectives on Science and Religion&lt;/i&gt; (Rutgers, 2002).</t>
  </si>
  <si>
    <t xml:space="preserve">x, 198 pp. </t>
  </si>
  <si>
    <t>A Companion to John Wyclif</t>
  </si>
  <si>
    <t>Late Medieval Theologian</t>
  </si>
  <si>
    <t>Edited by Ian C. Levy</t>
  </si>
  <si>
    <t>&lt;i&gt;The Companion to John Wyclif&lt;/i&gt; contains eight substantial essays covering the central aspects of John Wyclif's life and thought. The volume's authors have drawn on an extensive amount of primary material, as well as the most recent secondary sources, so as to present a comprehensive picture of Wyclif in his times. Topics covered include a detailed life and career of Wyclif, and close analyses of his logic and metaphysics; doctrine of the Trinity and Christology; political views; Christian life and piety; sacraments; the Bible; and an examination of his medieval opponents. Experts and students alike will profit from these in-depth studies all of which provide a view of Wyclif in his late medieval context. For those not already familiar with Wyclif this volume will serve as an excellent introduction; and those with greater expertise will find fresh appraisals which may, in turn, lead to further research.</t>
  </si>
  <si>
    <t>&lt;i&gt;The Companion to John Wyclif&lt;/i&gt; contains eight substantial essays (20-30,000 words each) which cover all the major areas of Wyclif's life and thought. Each essay provides timely research that is thoroughly grounded in the primary texts while making use of the most recent secondary literature. Essays include: life and career; logic and metaphysics; Trinity and Christology; ecclesiology and politics; the Christian life; sacraments; the Bible; his opponents. There is no comparable book available today.</t>
  </si>
  <si>
    <t>Those interested in the history of late medieval England, religious dissent, the Lollards, biblical exegesis, sacramental theology and church reform, late medieval philosophy and political thought.</t>
  </si>
  <si>
    <t>&lt;b&gt;Ian Christopher Levy&lt;/b&gt; (Marquette, 1997) is Associate Professor of Theology at Providence College. He has published articles on various aspects of John Wyclif's thought. He has also published an abridged translation of Wyclif's &lt;i&gt;On the Truth of Holy Scripture&lt;/i&gt; (2001); and a monograph on Wyclif's eucharistic theology: &lt;i&gt;John Wyclif: Scriptural Logic, Real Presence and the Parameters of Orthodoxy&lt;/i&gt; (2003). He is currently completing a volume of medieval commentaries on the Epistle to the Galatians.</t>
  </si>
  <si>
    <t>2BICBGX, 2BICGBC, 2BICHBLC, 2BICHRCC2</t>
  </si>
  <si>
    <t>BIO018000, REF000000, HIS010000, REL015000</t>
  </si>
  <si>
    <t xml:space="preserve">xxii, 490 pp. </t>
  </si>
  <si>
    <t>A Companion to Anabaptism and Spiritualism, 1521-1700</t>
  </si>
  <si>
    <t>Edited by John D. Roth and James M. Stayer</t>
  </si>
  <si>
    <t>This handbook provides a comprehensive survey of current scholarship on Anabaptist and Spiritualist history and theology from 1521 to 1700. Since the last half of the twentieth century, the historiography of the Radical Reformation has been the focus of vigorous and creative debate. The volume–broadly cast in terms of geographic scope and topical coverage–carefully untangles the fluid boundaries of Spiritualism and Anabaptism in Early Modern European history. In addition to a narrative summary, each chapter also provides a bibliography of sources and current scholarship, and concludes with suggestions for future research. This handbook will serve a generation of students as the standard reference work on Anabaptism and Spiritualism.Contributors include: Geoffrey Dipple, Michael Driedger, Hans-Jürgen Goertz, Brad Gregory, Sigrun Haude, Ralf Klötzer, John D. Rempel, John D. Roth, Martin Rothkegel, C. Arnold Snyder, James Stayer, Piet Visser, and R. Emmet McLaughlin.Originally published in hardcover</t>
  </si>
  <si>
    <t>This handbook of Anabaptism and Spiritualism provides an informative survey of recent scholarship on the Radical Reformation, from the 1520s to the end of the eighteenth century. Each chapter offers a narrative summary that engages current research and suggests directions for future study.</t>
  </si>
  <si>
    <t>All those interested in church history, the history of Reformation, the history of Spiritualism, the history and theology of Anabaptism and the Radical Reformation.</t>
  </si>
  <si>
    <t>&lt;b&gt;John D. Roth&lt;/b&gt;, Ph.D. (1989) in History, University of Chicago, is Professor of History at Goshen College, Goshen, IN, where he also serves as editor of &lt;i&gt;The Mennonite Quarterly Review&lt;/i&gt; and as director of the Mennonite Historical Library. &lt;br&gt;&lt;b&gt;James Stayer&lt;/b&gt;, Ph.D. (1964) in History, Cornell University, came to Queen’s University, Kingston, Ontario, Canada, in 1968 where he taught for the rest of his career. He has published extensively in the field of Anabaptism and supervised the Ph.D.s of Werner Packull, Geoffrey Dipple and Michael Driedger.</t>
  </si>
  <si>
    <t>2BICGBC, 2BICHRCC2</t>
  </si>
  <si>
    <t>REF000000, REL015000</t>
  </si>
  <si>
    <t>xxviii, 574 pp.</t>
  </si>
  <si>
    <t>978-90-04-15402-5</t>
  </si>
  <si>
    <t>EUR 156.00</t>
  </si>
  <si>
    <t>Brill's Companions to the Christian Tradition</t>
  </si>
  <si>
    <t>978-90-04-15007-2</t>
  </si>
  <si>
    <t>978-90-04-13914-5</t>
  </si>
  <si>
    <t>Edited by Frank A. James III</t>
  </si>
  <si>
    <t>Peter Martyr Vermigli (1499-1562) was one of the early members of the abortive Italian reform movement as well as one of the formative shapers of Reformed Protestantism. Through its focus on Vermigli, these essays illuminate new dimensions to the various Reformations in sixteenth-century Europe, both Catholic and Protestant. Vermigli's work is considered under three rubrics: his relationship to other Reformers, an analysis of his more provocative theological ideas and his contributions to church reform. Particularly notable is the breadth of his interests, which ranged from his view of women, prophecy and papal power, to the early church fathers and his revision of ecclesiastical laws in the Church of England. Each of these depicts a vital aspect of Vermigli's contribution to the European Reformations.Contributors are: Scott Amos, Emidio Campi, John Patrick Donnelly, John Farthing, Don Fuller, Richard Gamble, John F. Jackson, Gary Jenkins, Torrance Kirby, Norman Klassen, Peter A.  Lillback, Joseph C. McLelland, Douglas H.  Shantz, Dan Shute, and John Thompson.</t>
  </si>
  <si>
    <t>This collection of essays on Peter Martyr Vermigli (1499-1562) not only demonstrate his shaping influence on Reformed Protestantism, but also illuminates some of his more important and provocative contributions to the various Reformations in sixteenth-century Europe, both Catholic and Protestant.</t>
  </si>
  <si>
    <t>All those interested in European intellectual history, the history of the church in the late medieval and Reformation Periods, as well as theologians and social historians of the sixteenth century.</t>
  </si>
  <si>
    <t>&lt;b&gt;Frank A. James III&lt;/b&gt;, D.Phil. (1993) in History, Oxford University &amp; Ph.D. (2000) in Theology, Westminster Theological Seminary, is President of Historical Theology at Reformed Theological Seminary/Orlando. He has published extensively on the Reformation, including &lt;i&gt;Peter Martyr Vermigli and Predestination&lt;/i&gt; (1998).</t>
  </si>
  <si>
    <t xml:space="preserve">xxvi, 334 pp. </t>
  </si>
  <si>
    <t>978-90-04-14904-5</t>
  </si>
  <si>
    <t>Lutheran Reformation and the Law</t>
  </si>
  <si>
    <t>Edited by Virpi Mäkinen</t>
  </si>
  <si>
    <t>The volume provides new evidence of how the legal ideas of the Lutheran Reformation were put into practice, especially in the Nordic countries, and how they worked in the history of law. Denmark, Finland, Norway and Sweden forming the largest Lutheran area in the world, this lacuna is considerable.The first part of the book deals with the legal, theological and philosophical thought of the reformers. The second part examines the impact of the Reformation on particular aspects of legal reform, especially marriage and criminal law and the law on poor relief in the Northern Europe.The study is based on interdisciplinary research by theologians and legal historians.Contributors include: Kaarlo Arffman, Pekka Kärkkäinen, Mia Korpiola, Virpi Mäkinen, Heikki Pihlajamäki, Antti Raunio, Risto Saarinen, and Reijo Työrinoja.</t>
  </si>
  <si>
    <t>The study based on interdisciplinary research by theologians and legal historians investigating the legal, philosophical and theological aspects of the Lutheran Reformation in the church and society, and the impact of the Reformation on law in the Nordic countries.</t>
  </si>
  <si>
    <t>All those interested in the history of Reformation, the history of law and the history of ideas, as well as theologians, legal historians and philosophers.</t>
  </si>
  <si>
    <t>&lt;b&gt;Virpi Mäkinen&lt;/b&gt;, D. Theol. (1999) in Theological Ethics and Philosophy of Religion, University of Helsinki, is Fellow in Helsinki Collegium for Advanced Studies and Lecturer (on leave) in Theological and Social Ethics in Faculty of Theology. Her main publication is &lt;i&gt;Property Rights in the Late Medieval Discussion on Franciscan Poverty&lt;/i&gt; (Peeters, 2001).</t>
  </si>
  <si>
    <t xml:space="preserve">xii, 276 pp. </t>
  </si>
  <si>
    <t>EUR 116.00</t>
  </si>
  <si>
    <t>US$ 142.00</t>
  </si>
  <si>
    <t>Die Kirchen- und die antireformatorische Religionspolitik Kaiser Karls V. in den siebzehn Provinzen der Niederlande 1515-1555</t>
  </si>
  <si>
    <t>Jochen A. Fühner</t>
  </si>
  <si>
    <t>This volume deals with a central aspect of Charles V's empire: The emperor's policy regarding the church and the rising reform movement in the seventeen provinces of the Netherlands.The first part of the book provides a survey of the situation in the Netherlands at the beginning of Charles' reign and deals with the prominence of these territories in the emperor's testaments. In the second part the role of the regents is closely examined and the successful efforts of the government to submit the church to secular power are also looked at in detail. The final part of the book is especially important as it is the first close examination of Charles' restrictive antireform policy throughout his whole reign from 1515 to 1555, including the introduction of an inquisitorial system in all seventeen provinces of the Netherlands.</t>
  </si>
  <si>
    <t>This publication provides new information about the rule of Charles V in the Netherlands, the role of the regents, the submission of the church to secular power, as well as the struggle of the government against Reformation thinking and the introduction of an inquisitorial system.</t>
  </si>
  <si>
    <t>All those interested in Charles V and his Empire, the history of the Netherlands and Belgium, the history of the Church and the Reformation, as well as theologians.</t>
  </si>
  <si>
    <t>&lt;b&gt;Jochen A. Fühner&lt;/b&gt; studied History, Romance Philology and European Art History in Heidelberg and Rennes. This publication was written for his Ph.D. (2003) in History at the University of Heidelberg.</t>
  </si>
  <si>
    <t>1BICHRCC2</t>
  </si>
  <si>
    <t>2BICHBLH</t>
  </si>
  <si>
    <t>REL015000</t>
  </si>
  <si>
    <t xml:space="preserve">viii, 416 pp. </t>
  </si>
  <si>
    <t>German</t>
  </si>
  <si>
    <t>978-90-04-13861-2</t>
  </si>
  <si>
    <t>Martin Bucer Briefwechsel/Correspondance: Band V (September 1530 - Mai 1531)</t>
  </si>
  <si>
    <t>Herausgegeben und bearbeitet von Reinhold Friedrich, Berndt Hamm, Andreas Puchta und Roland Liebenberg in Zusammenarbeit mit Matthieu Arnold und Christian Krieger nach Vorarbeiten von Hans Georg Rott †</t>
  </si>
  <si>
    <t>Unlike most theologians of his age, Martin Bucer proved to be farsighted with respect to European affairs: In addition to his contacts within Alsace and Germany he established relations with almost every European country. It was his ecumenical attitude that always led him to mediate between the parties in the religious battles of his time. His deep commitment to the goal of reaching agreement can be traced in all his activities, works and letters.Since the first editor, Jean Rott (Strasbourg), died in 1998, Bucer's correspondence has been edited in Erlangen. This academic edition of source material provides future research with a broad basis for significant aspects of Reformation history about which very little is known. Volume V covers the period from September 1530 to May 1531. It therefore mainly contains information about Bucer's diplomatic journey after the Augsburg Diet, his correspondence with the Valdesian synod of Mérindol, his attempts to mediate between Luther and Zwingli with the help of  his &lt;i&gt;Konkordienschrift&lt;/i&gt; and to integrate the Swiss party in the Schmalcaldic confederation.</t>
  </si>
  <si>
    <t>Volume V covers the period from September 1530 to May 1531. It therefore mainly contains information about Bucer¹s diplomatic journey after the Augsburg Diet, his correspondence with  the Valdesian synod of Mérindol, his attempts to mediate between Luther and Zwingli with the help of  his Konkordienschrift and to integrate the Swiss party in the Schmalcaldic confederation.</t>
  </si>
  <si>
    <t>All those interested in early modern, Reformation and Renaissance studies, in ecclesiastical and intellectual history, as well as theologians, historians and philologists.</t>
  </si>
  <si>
    <t>&lt;b&gt;Berndt Hamm&lt;/b&gt;, Dr. theol., Full Professor at Friedrich-Alexander-University Erlangen-Nürnberg. Research on theology and spirituality in the late Middle Ages, on the history of Humanism and of  the German and European Reformation as well as on the relationship between theology and  National Socialism in Germany.&lt;b&gt;Reinhold Friedrich&lt;/b&gt;, habilitatus Dr. theol., Lecturer and Academic Associate at Friedrich- Alexander-University Erlangen-Nürnberg. Research on 16th century ecclesiastical history and 19th century liturgy.&lt;b&gt;Andreas Puchta&lt;/b&gt;, M. A., Academic Associate at Friedrich-Alexander-University Erlangen- Nürnberg. Research on 16th century ecclesiastical history and Christian arts in the 19th and 20th century.&lt;b&gt;Roland Liebenberg&lt;/b&gt;, Curate, Academic Associate at Friedrich-Alexander-University Erlangen-Nürnberg. Research on 16th and 20th century ecclesiastical history.</t>
  </si>
  <si>
    <t>2BICBJ, 2BICGBC, 2BICHBLH, 2BICHRCC9</t>
  </si>
  <si>
    <t>LCO015000, REF000000, HIS010000, REL053000</t>
  </si>
  <si>
    <t>528 pp</t>
  </si>
  <si>
    <t>101/5</t>
  </si>
  <si>
    <t>Latin</t>
  </si>
  <si>
    <t>Renaissance Monks: Monastic Humanism in Six Biographical Sketches</t>
  </si>
  <si>
    <t>Franz Posset</t>
  </si>
  <si>
    <t>This volume deals with the intellectual world of “progressive” Benedictine and Cistercian monks who vicariously represent humanists in cloisters (&lt;i&gt;Klosterhumanismus&lt;/i&gt;, &lt;i&gt;Bibelhumanismus&lt;/i&gt;) in German speaking lands: Conradus Leontorius (1460-1511), Maulbronn, Benedictus Chelidonius (c.1460-1521), Nuremberg and Vienna, Bolfgangus Marius (1469-1544), Aldersbach in Bavaria, Henricus Urbanus (c. 1470-c.1539), Georgenthal in the region of Gotha and Erfurt, Vitus Bild Acropolitanus (1481-1529), Augsburg, and Nikolaus Ellenbog (1481-1543), Ottobeuren in Swabia.For the first time in historical-theological research, new insights are provided into the world of the “social group” called Monastic Humanists who emerged next to the better known Civic Humanists within the diverse, international phenomenon of Renaissance humanism.</t>
  </si>
  <si>
    <t>This volume deals with the intellectual world of “progressive” monks on the eve of the Reformation in the sixteenth century. Biographical sketches of three Benedictines and three Cistercians vicariously represent the lives and works of humanists in cloisters (Klosterhumanismus).</t>
  </si>
  <si>
    <t>All those interested in history, spirituality, ecumenical and biblical theology around 1500; students of biblical Latin, Greek, and Hebrew Studies on the eve of the Reformation.</t>
  </si>
  <si>
    <t>&lt;b&gt;Franz Posset&lt;/b&gt;, German-American independent scholar, Ph.D. (1984) in Historical Theology, Marquette University. His most recent publications include &lt;i&gt;Pater Bernhardus: Martin Luther and Bernard of Clairvaux&lt;/i&gt; (1999) and &lt;i&gt;The Front-Runner of the Catholic Reformation: The Life and Works of Johann von Staupitz&lt;/i&gt; (2003).</t>
  </si>
  <si>
    <t xml:space="preserve">xx, 196 pp. </t>
  </si>
  <si>
    <t>978-90-04-14083-7</t>
  </si>
  <si>
    <t>Brill's Series in Church History and Religious Culture</t>
  </si>
  <si>
    <t>978-90-04-16172-6</t>
  </si>
  <si>
    <t>Politics and Reformations: Histories and Reformations</t>
  </si>
  <si>
    <t>Essays in Honor of Thomas A. Brady, Jr.</t>
  </si>
  <si>
    <t>Edited by Christopher Ocker, Michael Printy, Peter Starenko, and Peter Wallace</t>
  </si>
  <si>
    <t>These twenty-three essays, presented by students, colleagues, and friends to Thomas A. Brady, Jr., the Sather Emeritus Professor of History at the University of California at Berkeley, explore the historiographies of the Reformation from the fifteenth century to the present and study the social and cultural history of religion from the sixteenth to eighteenth centuries, especially in Germany but also in Switzerland, the Netherlands, and colonial Mexico.Contributors include: Dean Bell, Peter Blickle, Christoph Burger, Roger Chickering, Constantin Fasolt, Kaspar von Greyerz, Bernd Hamm, Craig Harline, Joel Harrington, Susan Karant-Nunn, Greta Kroeker, Amy Leonard, Marc Lienhard, Terence McIntosh, Erik Midelfort, Christopher Ocker, Michael Printy, Anne J.Schutte, Julie Tanaka, William B.Taylor, Elaine Tennant, Lee Palmer Wandel, and Ellen Yutzy Glebe.&lt;b&gt;&lt;i&gt;Publications by Thomas A. Brady, Jr.&lt;/i&gt;&lt;/b&gt;:• &lt;i&gt;Edited by Thomas A. Brady, Jr., Heiko A. Oberman, and James D. Tracy&lt;/i&gt;, &lt;a href=http://www.brill.nl/default.aspx?partid=210&amp;pid=2595&gt;Handbook of European History 1400-1600: Late Middle Ages, Renaissance and Reformation. I: Structures and Assertions&lt;/a&gt;, &lt;b&gt;ISBN&lt;/b&gt;: 978 90 04 09760 5• &lt;i&gt;Edited by Thomas A. Brady, Jr., Heiko A. Oberman, and James D. Tracy&lt;/i&gt;, &lt;a href=http://www.brill.nl/default.aspx?partid=210&amp;pid=2594&gt;Handbook of European History 1400-1600: Late Middle Ages, Renaissance and Reformation. II: Visions, Programs, Outcomes&lt;/a&gt;, &lt;b&gt;ISBN&lt;/b&gt;: 978 90 04 09761 2• &lt;i&gt; Edited by Thomas A. Brady, Jr., Katherine G. Brady, Susan Karant-Nunn and James D. Tracy&lt;/i&gt;, &lt;a href=http://www.brill.nl/default.aspx?partid=210&amp;pid= 10556&gt;The Work of Heiko A. Oberman&lt;/a&gt;, &lt;b&gt;ISBN&lt;/b&gt;: 978 90 04 12569 8• &lt;a href=http://www.brill.nl/default.aspx?partid=210&amp;pid= 9357&gt;Protestant Politics: Jacob Sturm (1489-1553) and the German Reformation&lt;/a&gt;, &lt;b&gt;ISBN&lt;/b&gt;: 978 0 391 03823 3• &lt;i&gt;Edited by H.A. Oberman and T.A. Brady, Jr.&lt;/i&gt;, &lt;a href=http://www.brill.nl/default.aspx?partid=210&amp;pid=938&gt;&lt;i&gt;Itinerarium Italicum&lt;/i&gt;: The Profile of the Italian Renaissance in the Mirror of its European Transformations&lt;/a&gt;, &lt;b&gt;ISBN&lt;/b&gt;: 978 90 04 04259 9• &lt;a href=http://www.brill.nl/default.aspx?partid=210&amp;pid=945&gt;Ruling Class, Regime and Reformation at Strasbourg 1520-1555&lt;/a&gt;, &lt;b&gt;ISBN&lt;/b&gt;: 978 90 04 05285 7• &lt;a href=http://www.brill.nl/default.aspx?partid=210&amp;pid=813&gt;Communities, Politics, and Reformation in Early Modern Europe&lt;/a&gt;, &lt;b&gt;ISBN&lt;/b&gt;: 978 90 04 11001 4Editor of &lt;a href=http://www.brill.nl/sceh&gt;&lt;i&gt;&lt;b&gt;Studies in Central European Histories&lt;/b&gt;&lt;/i&gt;&lt;/a&gt;</t>
  </si>
  <si>
    <t>These twenty-three essays explore the historiographies of the Reformation from the fifteenth century to the present and study the history of religion from the sixteenth to eighteenth centuries, especially in Germany but also in Switzerland, the Netherlands, and colonial Mexico.</t>
  </si>
  <si>
    <t>Those interested in the histories and historiographies of early modern Europe.</t>
  </si>
  <si>
    <t>&lt;b&gt;Christopher Ocker&lt;/b&gt;, Ph.D. (1991) in Church History, Princeton Theological Seminary, is professor of history at the San Francisco Theological Seminary and the Graduate Theological Union at Berkeley. His most recent publications include &lt;i&gt;Biblical Poetics before Humanism and Reformation&lt;/i&gt; (Cambridge, 2002) and &lt;i&gt;Church Robbers and Reformers in Germany, 1525-1547&lt;/i&gt; (Brill, 2006).&lt;b&gt;Michael Printy&lt;/b&gt;, Ph.D. (2002) in History, University of California, Berkeley, is visiting assistant professor of History and Letters at Wesleyan University in Middletown, CT.&lt;b&gt;Peter Starenko&lt;/b&gt;, Ph.D. (2003) in European History, University of California, Berkeley, is a research associate at Williams College in Williamstown, MA.&lt;b&gt;Peter G. Wallace&lt;/b&gt;, Ph.D. (1983) in History, University of Oregon, is professor of History at Hartwick College in Oneonta, NY. His publications include &lt;i&gt;Communities and Conflict in Early Modern Colmar: 1575-1730&lt;/i&gt; (Humanities/Brill 1995) and &lt;i&gt;The Long European Reformation&lt;/i&gt; (Palgrave 2004).</t>
  </si>
  <si>
    <t>2BICHBAH, 2BICHBTB, 2BIC1DFG</t>
  </si>
  <si>
    <t>HIS016000, HIS054000, NON000000</t>
  </si>
  <si>
    <t xml:space="preserve">xxii, 482 pp. </t>
  </si>
  <si>
    <t>978-90-04-14431-6</t>
  </si>
  <si>
    <t>978-90-04-14156-8</t>
  </si>
  <si>
    <t>Mit Edition dreier Quellentexte</t>
  </si>
  <si>
    <t>Johann Anselm Steiger</t>
  </si>
  <si>
    <t>This book deals with the tradition of the medical theology of Martin Luther and baroque Lutheranism. It focuses on the reformational interpretation of the topic of Christ the Physician, which reaches back to the Old Church, and its sacramental, conciliary, and medico-theological relevance.  A central point is the analysis of the development of the &lt;i&gt;theologia medicinales&lt;/i&gt; in baroque Lutheranism, by means of previously unevaluated or rarely evaluated sources.The volume includes critical editions of three up to now inaccessible sources (Wilhelm Sarcerius, &lt;i&gt;Der Hellische Trawer Geist&lt;/i&gt; (1568), Simon Musäus, &lt;i&gt;Nützlicher Bericht [...] wider den Melancholischen Teuffel&lt;/i&gt; (1569), Valerius Herberger, &lt;i&gt;Leichenpredigt auf Flaminius Gasto&lt;/i&gt; (1618)).</t>
  </si>
  <si>
    <t>This book deals with the tradition of the medical theology of Martin Luther. Another focus is the analysis of the development of the theologica medicinalis in baroque Lutheranism, by means of previously un- or scarcely evaluated source material.</t>
  </si>
  <si>
    <t>All those interested in intellectual history, the history of the Church, theology and arts.</t>
  </si>
  <si>
    <t>&lt;b&gt;Johann Anselm Steiger&lt;/b&gt;, Dr. theol., University of Heidelberg (1992), is Professor of Church History and the History of Christian Doctrine at the University of Hamburg. His research focuses on the Reformation, the Baroque Age and the Age of Enlightenment.</t>
  </si>
  <si>
    <t xml:space="preserve">viii, 376 pp. </t>
  </si>
  <si>
    <t>A Companion to Richard Hooker</t>
  </si>
  <si>
    <t>Edited by Torrance Kirby. With a foreword by Rowan Williams, Archbishop of Canterbury</t>
  </si>
  <si>
    <t>Richard Hooker was a learned philosophical theologian and engaged polemicist of the later sixteenth century who explained and defended the Elizabethan religious and political settlement, and shaped definitively the self-understanding of the English ecclesiastical establishment for centuries to come. This Companion to Richard Hooker brings together a representative body of contributors with a view to offering a summary of the current state of scholarly debate and a synthesis of emerging trends in criticism. Contributions to this volume reflect the major current trends of scholarly opinion on Hooker’s place within the mainstream of Protestant reform. This Companion aims to provide a comprehensive and systematic introduction to Richard Hooker’s life, works, thought, reputation, and influence.Contributors are: Rudolph P. Almasy, Daniel Eppley, Lee W. Gibbs, Egil Grislis, William Harrison, W. Speed Hill, Ranall Ingalls, Dean Kernan, Torrance Kirby, Diarmaid MacCulloch, A. S. McGrade, W. David Neelands, W. Brown Patterson, Debora K. Shuger, Corneliu C. Simuţ, John K. Stafford, Paul Stanwood, James F. Turrell, and the Archbishop of Canterbury, Dr. Rowan Williams.</t>
  </si>
  <si>
    <t>Richard Hooker explained and defended the Elizabethan religious and political settlement, and shaped the self-understanding of the Church of England for generations.  This Companion offers a comprehensive and systematic introduction to Hooker’s life, works, thought, reputation, and influence.</t>
  </si>
  <si>
    <t>Students of English Reformation history and early-modern thought, of Protestant scholasticism, and especially of the theology and philosophy of Richard Hooker from the level of graduate student to senior research scholar. Anglican seminarians and the educated layman will be interested too.</t>
  </si>
  <si>
    <t>&lt;b&gt;W.J. Torrance Kirby&lt;/b&gt;, DPhil in Modern History, Oxford University, is Professor of Church History at McGill University. He has published on various aspects of Reformation thought.  His most recent books are &lt;i&gt;The Zurich Connection and Tudor Political Theology&lt;/i&gt; (2007) and &lt;i&gt;Richard Hooker, Reformer and Platonist&lt;/i&gt; (2005). He previously edited another collection of essays on Hooker titled &lt;i&gt;Richard Hooker and the English Reformation&lt;/i&gt; (2003).</t>
  </si>
  <si>
    <t>2BICBGX, 2BICGBC, 2BICHBLH, 2BICHRCC2</t>
  </si>
  <si>
    <t xml:space="preserve">xxxviii, 672 pp. </t>
  </si>
  <si>
    <t>US$ 200.00</t>
  </si>
  <si>
    <t>John Calvin and the Grounding of Interpretation: Calvin's First Commentaries</t>
  </si>
  <si>
    <t>R. Ward Holder</t>
  </si>
  <si>
    <t>This book considers John Calvin’s interpretation of the Pauline epistles, discussing his interpretive method and the link between biblical interpretation and correct doctrine. It introduces a division between doctrinal hermeneutics and textual exegetical rules clarifying Calvin’s relationship to the antecedent and subsequent traditions. The book portrays Calvin as a theologian for whom the doctrinal and exegetical tasks cohered, especially in the context of the Church in the Reformations.  The first section presents the division between hermeneutical principles and exegetical rules, demonstrating each in Calvin’s commentaries. The second section considers the coherence of Calvin’s theological, exegetical and historical efforts. The text is grounded by the inclusion of many instances of Calvin’s interpretation, and his reflections on the nature of biblical interpretation.</t>
  </si>
  <si>
    <t>This book presents a new model for analyzing Calvin’s biblical interpretation, rescuing him from the quagmire of anachronistic interpretations. Concentrating upon Calvin’s description of biblical interpretation, the book suggests new insights for hermeneutics, exegesis in the Reformations, and Calvin’s ecclesiology.</t>
  </si>
  <si>
    <t>All those interested in hermeneutic theory, early modern exegesis, the reception of the Fathers in the 16th century, John Calvin, and Reformation history, as well as biblical scholars and theologians.</t>
  </si>
  <si>
    <t>&lt;b&gt;R. Ward Holder&lt;/b&gt;, Ph.D. (1998) in Theology, Boston College, is Associate Professor of Theology at Saint Anselm College. He has published on Calvin and exegesis including articles in &lt;i&gt;The Cambridge Companion to Calvin&lt;/i&gt; (Cambridge, 2004), and Calvin Studies Society Papers.</t>
  </si>
  <si>
    <t xml:space="preserve">x, 318 pp. </t>
  </si>
  <si>
    <t>978-90-04-16534-2</t>
  </si>
  <si>
    <t>EUR 162.00</t>
  </si>
  <si>
    <t>978-90-04-14926-7</t>
  </si>
  <si>
    <t>978-90-04-17554-9</t>
  </si>
  <si>
    <t>A Companion to Peter Martyr Vermigli</t>
  </si>
  <si>
    <t>Edited by Torrance Kirby, Emidio Campi, and Frank James III</t>
  </si>
  <si>
    <t>The great Florentine Protestant reformer Peter Martyr Vermigli (1499-1562) made a unique contribution to the scriptural hermeneutics of the Renaissance and Reformation, where classical theories of interpretation derived from Patristic and Scholastic sources engaged with new methods drawn from Humanism and Hebraism. Vermigli was one of the pioneers of the sixteenth century in acknowledging and harnessing the biblical scholarship of the medieval Rabbis. His eminence in the Catholic Church in Italy (until 1542) was followed by an equally distinguished career as theologian and exegete in Protestant Europe where he was professor successively in Strasbourg, Oxford, and finally in Zurich. The Companion consists of 24 essays divided among five themes addressing Vermigli’s international career, hermeneutical method, biblical commentaries, major theological topics, and his later influence.Contributors include:  Scott Amos, Michael Baumann, Jon Balserak, Luca Baschera,  Maurice Boutin, Emidio Campi, John Patrick Donnelly SJ, Max Engammare, Gerald Hobbs, Frank James III,  Gary Jenkins, Robert Kingdon, Torrance Kirby, William Klempa, Joseph McLelland, Charlotte Methuen, Christian Moser, David Neelands, Peter Opitz, Herman Selderhuis, Daniel Shute, David Wright, and Jason Zuidema.</t>
  </si>
  <si>
    <t>Peter Martyr Vermigli's distinctive blend of humanism, hebraism, and scholasticism constitutes a unique contribution to the scriptural hermeneutics of the Reformation. The Companion consists of 24 essays addressing the reformer’s international career, exegetical method, biblical commentaries, major theological topics, and later influence.</t>
  </si>
  <si>
    <t>Scholars of Reformation and Renaissance thought; students of historical exegesis, Reformation history, and Protestant scholasticism; theological students; educated laypeople. Of interest to students taking courses in Church History, Reformation thought, and English Renaissance.</t>
  </si>
  <si>
    <t>&lt;b&gt;W.J. Torrance Kirby&lt;/b&gt;, DPhil (1988) in Modern History, University of Oxford, is Professor of Ecclesiastical History at McGill University. He has published extensively on the thought of Richard Hooker, including his editing of the recent Brill &lt;i&gt;Companion to Richard Hooker&lt;/i&gt; (2008). &lt;b&gt;Professor Emidio Campi&lt;/b&gt; is Director of the Institute for Swiss Reformation History and occupies the chair in Church History at the University of Zurich. He jointly edited &lt;i&gt;Vermigli’s Commentary on Aristotle’s Nicomachean Ethics&lt;/i&gt; (2006) and &lt;i&gt;Petrus Martyr Vermigli: Humanismus, Republikanismus, Reformation&lt;/i&gt; (2002).  &lt;b&gt;Frank A. James III&lt;/b&gt; is President and Professor of Historical Theology at the Reformed Theological Seminary in Orlando, Florida. His books include &lt;i&gt;Peter Martyr Vermigli and Predestination&lt;/i&gt; (1998) and a translation of Vermigli titled &lt;i&gt;Two Theological Loci: Predestination and Justification&lt;/i&gt; (2003).</t>
  </si>
  <si>
    <t>xviii, 542 pp.</t>
  </si>
  <si>
    <t>EUR 201.00</t>
  </si>
  <si>
    <t>US$ 248.00</t>
  </si>
  <si>
    <t>978-90-04-16641-7</t>
  </si>
  <si>
    <t>Lutheran Ecclesiastical Culture, 1550-1675</t>
  </si>
  <si>
    <t>Edited by Robert Kolb</t>
  </si>
  <si>
    <t>Literature on confessionalization has opened new vistas for considering early-modern Christianity and its place in Western social-political contexts, but the ecclesiastical cultures of the period need further research and analysis to refine our focus on how Christians lived in their own communities and related to society at large. This volume’s essays assess eight elements of Lutheran life (its foundation in sixteenth-century processing of Luther’s legacy, university teaching, preaching, catechesis, devotional literature, popular piety, church and society, church and secular government) and two geographical areas (Nordic and Baltic lands, the kingdom of Hungary) to orient readers to current scholarly discussion and suggest further avenues for exploration and evaluation. Each offers perspectives on Lutherans’ attempts to practise their faith in the world.Contributors are: Kenneth Appold, Gerhard Bode, Susan Boettcher, Christopher Boyd Brown, Robert Christman, David Daniel, Irene Dingel, Robert von Friedeburg, Mary Jane Haemig, and Eric Lund.</t>
  </si>
  <si>
    <t>This volume’s thematic and geographical perspectives on Lutheran ecclesiastical life invite readers to delve into post-Reformation efforts to continue the work of the Wittenberg reformers in new circumstances and times, applying their insights to concrete challenges in church and society.</t>
  </si>
  <si>
    <t>All those interested in Ecclesiastical culture, seventeenth-century theology, popular piety, preaching and Lutheran Orthodoxy.</t>
  </si>
  <si>
    <t>&lt;b&gt;Robert Kolb&lt;/b&gt;, Ph.D. (1973) in History, University of Wisconsin-Madison, professor of systematic theology at Concordia Seminary, Saint Louis, co-edited the new English translation of &lt;i&gt;The Book of Concord&lt;/i&gt; and has authored numerous books and articles on the Lutheran Late Reformation.</t>
  </si>
  <si>
    <t>2BICGBC, 2BICHBLH, 2BICHRCC2, 2BICHRCC9</t>
  </si>
  <si>
    <t>REF000000, HIS010000, REL015000, REL053000</t>
  </si>
  <si>
    <t xml:space="preserve">x, 534 pp. </t>
  </si>
  <si>
    <t>The Sacrificial Body and the Day of Doom</t>
  </si>
  <si>
    <t>Alchemy and Apocalyptic Discourse in the Protestant Reformation</t>
  </si>
  <si>
    <t>1BICHRQC</t>
  </si>
  <si>
    <t>REL033000</t>
  </si>
  <si>
    <t>xii, 236 pp.</t>
  </si>
  <si>
    <t>EUR 145.00</t>
  </si>
  <si>
    <t>US$ 185.00</t>
  </si>
  <si>
    <t>John Wyclif’s Discourse on Dominion in Community</t>
  </si>
  <si>
    <t>Elemér Boreczky</t>
  </si>
  <si>
    <t>John Wyclif’s modern critics have found little in his works that justified his fame by the standards of intellectual history. This book reconstructs Wyclif’s discourse on the theological and political consequences of his radically new insight into the integrity of man and nature as regards the good, free and beautiful life, communicated to his contemporary scholastic and lay audience. His theological, legal and political vision of the opportunity to restore original justice through the spiritual reality and sanctity of persona humana in every man as well as in the community by the law of love and the use and enjoyment of dominion in community enfolds through abundant quotes from his works, justifying his fame at the time of the birth of the modern nation as the King of Philosophers and the Fifth Evangelist.</t>
  </si>
  <si>
    <t>This book reconstructs John Wyclif’s whole discourse on dominion in community by rereading his notorious works, and restores his fame and integrity as a serious and original thinker, ‘Christ’s lawyer,’ and the law giver of the English nation at the dawn of Reformation.</t>
  </si>
  <si>
    <t>All those interested in intellectual, social and political history, the history of England, Europe, and the Reformation, late medieval and early modern history, theology, church history, philosophy, logic.</t>
  </si>
  <si>
    <t>&lt;b&gt;Elemér Boreczky&lt;/b&gt;, Ph.D. (2002) in cultural studies and theology, University of Glamorgan, Wales, teaches English cultural studies at Eötvös Lóránd University, Budapest. A former dissident, social worker and translator, he started a second life as a teacher and an academic in 1990. Taught at Rutgers University in 1997-99.</t>
  </si>
  <si>
    <t>1BICHBLC</t>
  </si>
  <si>
    <t>2BICHBJD, 2BICHRCC2, 2BICJFCX</t>
  </si>
  <si>
    <t>HIS010000, REL015000, PHI009000</t>
  </si>
  <si>
    <t xml:space="preserve">xii, 324 pp. </t>
  </si>
  <si>
    <t>Church Robbers and Reformers in Germany, 1525-1547</t>
  </si>
  <si>
    <t>Confiscation and Religious Purpose in the Holy Roman Empire</t>
  </si>
  <si>
    <t>Christopher Ocker</t>
  </si>
  <si>
    <t>This is a study of the religious controversy that broke out with Martin Luther, from the vantage of church property. The controversy eventually produced a Holy Roman Empire of two churches. This is not an economic history. Rather, the book shows how &lt;i&gt;acceptance&lt;/i&gt; of confiscation was won, and how theological advice was essential to the success of what is sometimes called a crucial if early stage of confessional state-building. It reviews the character of sacred property in the late Middle Ages, surveys confiscations in Reformation Germany on illustrative examples, summarizes the League of Schmalkalden’s defense of confiscations, systematically studies theological memoranda that shaped a common policy in the League, and shows the role of that common position in religious politics.</t>
  </si>
  <si>
    <t>This is a study of the religious controversy that broke out with Martin Luther, from the vantage of church property. The book shows how &lt;i&gt;acceptance&lt;/i&gt; of confiscation was won, and how theological advice was essential to the success of what is sometimes called a crucial if early stage of confessional state-building.</t>
  </si>
  <si>
    <t>Those interested in the rise of Protestantism in Germany, the early modern German state, the role of religion and theology in politics, and the history of secularization.</t>
  </si>
  <si>
    <t>&lt;b&gt;Christopher Ocker&lt;/b&gt; is Professor of History at the San Francisco Theological Seminary and the Graduate Theological Union at Berkeley. He holds the Ph.D. from Princeton Theological Seminary. His most recent book is &lt;i&gt;Biblical Poetics before Humanism and Reformation&lt;/i&gt; (Cambridge 2002).</t>
  </si>
  <si>
    <t>2BICHBJD, 2BICHBLC, 2BICHBLH, 2BICHRCC2</t>
  </si>
  <si>
    <t>HIS010000, HIS010000, HIS010000, REL015000</t>
  </si>
  <si>
    <t xml:space="preserve">xx, 340 pp. </t>
  </si>
  <si>
    <t>978-90-04-15025-6</t>
  </si>
  <si>
    <t>Szulakowska</t>
  </si>
  <si>
    <t>EUR 151.00</t>
  </si>
  <si>
    <t>Aries Book Series</t>
  </si>
  <si>
    <t>978-90-04-15206-9</t>
  </si>
  <si>
    <t>978-90-04-16349-2</t>
  </si>
  <si>
    <t>Witchcraft, Gender and Society in Early Modern Germany</t>
  </si>
  <si>
    <t>Jonathan B. Durrant</t>
  </si>
  <si>
    <t>Recent witchcraft historiography, particularly where it concerns the gender of the witch-suspect, has been dominated by theories of social conflict in which ordinary people colluded in the persecution of the witch sect. The reconstruction of the Eichstätt persecutions (1590-1631) in this book shows that many witchcraft episodes were imposed exclusively ‘from above’ as part of a programme of Catholic reform. The high proportion of female suspects in these cases resulted from the persecutors’ demonology and their interrogation procedures. The confession narratives forced from the suspects reveal a socially integrated, if gendered, community rather than one in crisis. The book is a reminder that an overemphasis on one interpretation cannot adequately account for the many contexts in which witchcraft episodes occurred.</t>
  </si>
  <si>
    <t>Using the example of Eichstätt, this book challenges current witchcraft historiography by arguing that the gender of the witch-suspect was a product of the interrogation process and that the stable communities affected by persecution did not collude in its escalation.</t>
  </si>
  <si>
    <t>All those interested in the history of witch persecution, gender history, the history of the Catholic Reformation, and the history of early modern Germany.</t>
  </si>
  <si>
    <t>&lt;b&gt;Jonathan Durrant&lt;/b&gt;, Ph.D. (2002) in History, University of London, is Senior Lecturer in Early Modern History at the University of Glamorgan. He has published on the witch persecutions and is editor of the &lt;ahref= www.witchcraftbib.co.uk &gt;&lt;i&gt;Witchcraft Bibliography Project Online&lt;/i&gt;&lt;/a&gt;.</t>
  </si>
  <si>
    <t>2BICHBTB, 2BICHRQX5, 2BICJFSJ, 2BIC1DFG</t>
  </si>
  <si>
    <t>HIS054000, OCC026000, SOC032000, NON000000</t>
  </si>
  <si>
    <t xml:space="preserve">xxviii, 288 pp. </t>
  </si>
  <si>
    <t>The Zurich Connection and Tudor Political Theology</t>
  </si>
  <si>
    <t>Torrance Kirby</t>
  </si>
  <si>
    <t>Should students of Tudor political thought be interested in a feisty Swiss republican who hardly set foot outside his home canton of Zurich, and a Florentine aristocrat who spent just five years of his career in England? This book presents the case for including two leading lights of the &lt;i&gt;Schola Tigurina&lt;/i&gt;—Heinrich Bullinger and Peter Martyr Vermigli—among the chief architects of the protestant religious and political settlement constructed under Edward VI and consolidated under Elizabeth I. Through study of selected texts of their political theology, this book explores crucial intellectual links between England and Zurich which came to exert a significant influence on the institutions of the Tudor church and commonwealth.</t>
  </si>
  <si>
    <t>The book investigates and interprets the influence of the political theology of Heinrich Bullinger and Peter Martyr Vermigli in mid-Tudor England and especially on the theory, implementation, and consolidation of the Elizabethan constitutional and religious settlement of 1559.</t>
  </si>
  <si>
    <t>Scholars of Reformation and Renaissance thought, students of English Reformation history, Church history, and early-modern political thought, students of Protestant scholasticism and of sixteenth-century philosophy and theology.</t>
  </si>
  <si>
    <t>&lt;b&gt;W.J. Torrance Kirby&lt;/b&gt;, DPhil in Modern History (Oxford University) was appointed Professor of Church History at McGill University in 1997. He has published extensively on Reformation thought, and his most recent books are &lt;i&gt;Richard Hooker, Reformer and Platonist&lt;/i&gt; (2005) and &lt;i&gt;Richard Hooker and the English Reformation&lt;/i&gt; (2003).</t>
  </si>
  <si>
    <t>2BICHRAM2, 2BICHRCC2, 2BICHRCM, 2BICJFCX</t>
  </si>
  <si>
    <t>PHI022000, REL015000, REL067000, PHI009000</t>
  </si>
  <si>
    <t xml:space="preserve">xiv, 290 pp. </t>
  </si>
  <si>
    <t>978-90-04-16757-5</t>
  </si>
  <si>
    <t>Juvenile Sexuality, Kabbalah, and Catholic Reformation in Italy</t>
  </si>
  <si>
    <t>&lt;i&gt;Tiferet Bahurim&lt;/i&gt; by Pinhas Barukh ben Pelatiyah Monselice</t>
  </si>
  <si>
    <t>Roni Weinstein.  Translated by Batya Stein</t>
  </si>
  <si>
    <t>This book provides the first publication of the tract &lt;i&gt;Tiferet Bahurim (The Glory of Youth)&lt;/i&gt; which was written in the mid-seventeenth century by R. Pinhas Barukh ben Pelatiyah Monselic in Ferrara, Italy.  The tract was written as a guide for young men about to marry regarding their family life and their sexual deportment.  By analyzing the &lt;i&gt;Tiferet Bahurim&lt;/i&gt; Roni Weinstein addresses the following questions: What was the source of the growing interest in sexuality, and controlling juvenile sexuality? How is this tract related to centuries-old Jewish ethical literature, as well as literature in contemporary Catholic Italy? Is the &lt;i&gt;Tiferet Bahurim&lt;/i&gt; part of the religious and cultural fermentation of the Counter-Reformation? Finally, did Jewish mysticism and pietism of Kabbalah tradition play a role in the composition of this tract?</t>
  </si>
  <si>
    <t>This detailed introduction to the text &lt;i&gt;Tiferet Bachurim&lt;/i&gt; (The Glory of Youth), written in the mid-seventeenth century in Ferrara, Italy, discusses the profound changes in Jewish Italian communities regarding sexuality, control of the juvenile body, and the role of Kabbalah in The Jewish Counter Reformation.</t>
  </si>
  <si>
    <t>All those interested in Italian history during the early modern period, Jewish-Italian history and culture, gender studies, cultural studies, and the history of sexuality and/or history of the body.</t>
  </si>
  <si>
    <t>Roni Weinstein received his Ph.D. in Jewish History from the Hebrew University of Jerusalem. He was formerly a fellow at Villa I Tatti, and a research fellow at Pisa University. He has written about various aspects of Jewish Italian history and culture, including his book, &lt;i&gt;Marriage Rituals Italian Style: A Historical Anthropological Perspective on Early Modern Italian Jews&lt;/i&gt;, (Brill, 2003).</t>
  </si>
  <si>
    <t>1BICHRJT</t>
  </si>
  <si>
    <t>2BICHBJD, 2BICHBTB, 2BIC3J</t>
  </si>
  <si>
    <t>REL040090</t>
  </si>
  <si>
    <t>HIS010000, HIS054000, NON000000</t>
  </si>
  <si>
    <t>xii, 452pp.</t>
  </si>
  <si>
    <t>Studies in Jewish History and Culture</t>
  </si>
  <si>
    <t>978-90-04-16093-4</t>
  </si>
  <si>
    <t>978-90-04-15618-0</t>
  </si>
  <si>
    <t>978-90-04-12212-3</t>
  </si>
  <si>
    <t>Cornelius Henrici Hoen (Honius) and his Epistle on the Eucharist (1525)</t>
  </si>
  <si>
    <t>Medieval Heresy, Erasmian Humanism, and Reform in the Early Sixteenth-Century Low Countries</t>
  </si>
  <si>
    <t>Bart Jan Spruyt</t>
  </si>
  <si>
    <t>This book is about Cornelius Henrici Hoen and his well-known treatise on the Eucharist, published in 1525, and answers questions like: Who actually was Hoen? What made him dissent from the current belief in transubstantiation? What were the sources of his dissent, and what was his relationship to famous contemporaries like Erasmus, Luther, Zwingli and Bucer? And how influential has his treatise been?After a more detailed portrait of Hoen’s life, the chapters on the origins of his ideas establish that Hoen was not only dependent on Erasmus and Luther, but actually revived age-old heretical arguments, first proposed in the high Middle Ages and later defended by Hus and Wyclif, and popularized by Lollards and Hussites in the late medieval Burgundian Netherlands. The book also describes Hoen’s influence on Reformation thought, and contains an edition of the original Latin text and of a contemporary German translation.</t>
  </si>
  <si>
    <t>This book offers an entirely new view of Cornelis Hoen’s thought, establishing late medieval traditions of dissent as the main source of his critique of transubstantiation, and offering a detailed analysis of the influence Hoen’s treatise had on later Reformation thought.</t>
  </si>
  <si>
    <t>All those interested in intellectual history, the history of late medieval and early reformation thought, the history of the Church, as well as philologists and theologians.</t>
  </si>
  <si>
    <t>&lt;b&gt;Bart J. Spruyt&lt;/b&gt;, Ph.D. (1996) in History, has published extensively on the history of christian humanism in the Netherlands, and on the political philosophy of conservatism. From 1994 he has been working as a political journalist and as the director of the Edmund Burke Foundation, a conservative think-tank based in The Hague.</t>
  </si>
  <si>
    <t xml:space="preserve">xiv, 298 pp. </t>
  </si>
  <si>
    <t>978-90-04-16961-6</t>
  </si>
  <si>
    <t>Herculean Labours: Erasmus and the Editing of St. Jerome's Letters in the Renaissance</t>
  </si>
  <si>
    <t>Hilmar M. Pabel</t>
  </si>
  <si>
    <t>The first monograph in English on Erasmus of Rotterdam as an editor of St. Jerome, this book belongs to the growing scholarship on the reception of the Church Fathers in early modern Europe. Erasmus, like other Renaissance humanists, particularly admired Jerome (d. 419 or 420), and he expressed his admiration most conspicuously in his edition of Jerome’s letters. Proclaiming his editorial Herculean labours, Erasmus energetically promoted himself and his publication. Erasmus’ self-promotion cannot be reduced to a secular appropriation of Jerome, however. A detailed examination of a variety of editorial interventions demonstrates Erasmus’ religious purpose, his debt to previous editorial traditions as well as his editorial novelty, and his influence on subsequent sixteenth-century editions of Jerome.</t>
  </si>
  <si>
    <t>Offering a detailed examination of various editorial interventions, this book demonstrates Erasmus of Rotterdam’s self-promotion, religious purpose, and novelty in editing St. Jerome’s letters, as well as his debt to previous and influence on subsequent editions of the Church Father.</t>
  </si>
  <si>
    <t>All those interested in intellectual history, the history of the book, the Renaissance and Reformation, Erasmus studies, the reception of the Church Fathers in early modern Europe, Church history.</t>
  </si>
  <si>
    <t>&lt;b&gt;Hilmar M. Pabel&lt;/b&gt;, Ph.D. (1992) in History, Yale University, is Professor of History at Simon Fraser University. He has published widely on the religious thought of Erasmus of Rotterdam, including &lt;i&gt;Conversing with God: Prayer in Erasmus’ Pastoral Writings&lt;/i&gt; (Toronto, 1997).</t>
  </si>
  <si>
    <t>1BICDSB</t>
  </si>
  <si>
    <t>2BICCFL</t>
  </si>
  <si>
    <t>LIT000000</t>
  </si>
  <si>
    <t>LAN009000</t>
  </si>
  <si>
    <t>xviii, 390 pp.</t>
  </si>
  <si>
    <t>US$ 150.00</t>
  </si>
  <si>
    <t>Library of the Written Word</t>
  </si>
  <si>
    <t>EUR 117.00</t>
  </si>
  <si>
    <t>978-90-04-15464-3</t>
  </si>
  <si>
    <t>Christian Humanism</t>
  </si>
  <si>
    <t>Essays in Honour of Arjo Vanderjagt</t>
  </si>
  <si>
    <t>Edited by Alasdair A. MacDonald, Zweder R.W.M. von Martels and Jan R. Veenstra</t>
  </si>
  <si>
    <t>It is a misconception that Christianity and Humanism are in any way in conflict with each other. The present book shows that through many centuries, and especially in the Renaissance, the two stood in a relation that was mutually complementary. The contributions in this volume treat aspects and manifestations of this cultural symbiosis, and they throw new light on authors and texts both more and less familiar. The subject-areas discussed include: religion, history, philosophy, literature and education. The age of Renaissance and Reformation is the central focus, but earlier and later periods are also featured.The contributions comprise a Festschrift for Professor Arjo Vanderjagt, whose work deals centrally with both Christianity and Humanism.Contributors are Fokke Akkerman, István P. Bejczy, Alexander Broadie, Chris-toph Burger, Marcia L. Colish, Albrecht Diem, Stephen Gersh, Berndt Hamm, Volker Honemann, Adrie van der Laan, Alasdair A. MacDonald, Peter Mack, Zweder von Martels, Matthieu van der Meer, Hans Mooij, Simone Mooij-Valk, Just Niemeijer, John North, Willemien Otten, Jan Papy, Detlev Pätzold, Rob Pauls, Marc van der Poel, Burcht Pranger, Peter Raedts, Han van Ruler, Rudolf Suntrup, Jan R. Veenstra, and Ronald Witt.</t>
  </si>
  <si>
    <t>This collection of new essays throws light on aspects of Christianity and Humanism and their mutual relations. The central focus is on the age of Renaissance and Reformation, and the contributions treat aspects of religion, history, philosophy, literature and education.</t>
  </si>
  <si>
    <t>All those interested in Christianity, Humanism, the Renaissance and Reformation, textual studies, and History of Ideas, in the centuries between Augustine and Fichte.</t>
  </si>
  <si>
    <t>&lt;b&gt;Alasdair A. MacDonald&lt;/b&gt;, Ph.D. (1978), University of Edinburgh, is Professor of English Language and Literature of the Middle Ages, University of Groningen. He has published widely on the literary culture of Scotland in the fifteenth and sixteenth centuries.&lt;b&gt;Zweder von Martels&lt;/b&gt;, Ph.D. (1989), University of Groningen, is Lecturer in Classics at the University of Groningen. He has published on Travel Literature, Aeneas Sylvius Piccolomini, and Humanist Scholarship.&lt;b&gt;Jan R. Veenstra&lt;/b&gt;, Ph.D. (1997), Faculty of Philosophy, University of Groningen, is currently Lecturer in English at the University of Groningen. He has published in the areas of Literature, and Intellectual History.</t>
  </si>
  <si>
    <t>2BICHPCB, 2BICHRC, 2BICJFCX</t>
  </si>
  <si>
    <t>PHI012000, REL070000, PHI009000</t>
  </si>
  <si>
    <t>xxxvi, 502 pp., 5 illus.</t>
  </si>
  <si>
    <t>978-90-04-17631-7</t>
  </si>
  <si>
    <t>Martin Bucer Briefwechsel/Correspondance: Band VI (Mai - Oktober 1531)</t>
  </si>
  <si>
    <t>Herausgegeben und bearbeitet von Reinhold Friedrich, Berndt Hamm, Wolfgang Simon und Matthieu Arnold in Zusammenarbeit mit Christian Krieger</t>
  </si>
  <si>
    <t>Unlike most theologians of his age, Martin Bucer proved to be farsighted with respect to European affairs: In addition to his contacts within Alsace and Germany he established relations with almost every European country. It was his ecumenical attitude that always led him to mediate between the parties in the religious battles of his time. His deep commitment to the goal of reaching agreement can be traced in all his activities, works and letters.Since the first editor, Jean Rott (Strasbourg), died in 1998, Bucer's correspondence has been edited in Erlangen. This academic edition of source material provides future research with a broad basis for significant aspects of Reformation history about which very little is known. Volume VI covers the period from May to October 1531.</t>
  </si>
  <si>
    <t>&lt;b&gt;Berndt Hamm&lt;/b&gt;, Dr. theol., Full Professor at Friedrich-Alexander-University Erlangen-Nürnberg. Research on theology and spirituality in the late Middle Ages, on the history of Humanism and of the German and European Reformation as well as on the relationship between theology and National Socialism in Germany.&lt;b&gt;Reinhold Friedrich&lt;/b&gt;, habilitatus Dr. theol., Lecturer and Academic Associate at Friedrich- Alexander-University Erlangen-Nürnberg. Research on 16th century ecclesiastical history and 19th century liturgy.&lt;b&gt;Wolfgang Simon&lt;/b&gt;, Dr. theol., Academic Associate at Friedrich-Alexander-University Erlangen-Nürnberg. Research on 16th century ecclesiastical history.&lt;b&gt;Matthieu Arnold&lt;/b&gt;, Dr. theol., Full Professor at Strasbourg University and member of the Institut Universitaire de France. Research on the history of the Reformation and the history of Christianity in the first half of the 20th century.</t>
  </si>
  <si>
    <t>432 pp</t>
  </si>
  <si>
    <t>EUR 143.00</t>
  </si>
  <si>
    <t>US$ 182.00</t>
  </si>
  <si>
    <t>978-90-04-15579-4</t>
  </si>
  <si>
    <t>Denmark and the Crusades, 1400-1650</t>
  </si>
  <si>
    <t>Janus Møller Jensen</t>
  </si>
  <si>
    <t>This first full-length study of the role of crusading in late-medieval and early modern Denmark from about 1400 to 1650 offers new perspectives to international crusade studies. The first part of the book proves that crusading had a tremendous impact on political and religious life in Scandinavia all through the Middle Ages. Danish kings argued in the fifteenth century that they had their own northern crusade frontier, which stretched across Scandinavia from Russia in the east well into the North Atlantic and Greenland in the west. A series of expeditions in the North Atlantic were considered to be crusades aimed at re-conquering Greenland as a stepping stone towards India and the realm of Prester John, which was argued to be originally Danish, adding a much neglected corner to the expansion of Christendom in this period. The second part shows that the impact of crusading continued long after the Reformation ostensibly should have put an end to its viability within Protestant Denmark.</t>
  </si>
  <si>
    <t>This ground-breaking study of the role of crusading in late-medieval and early modern Denmark argues that crusading had a tremendous impact on political and religious life in Scandinavia all through the Middle Ages, which continued long after the Reformation ostensibly should have put an end to its viability within Protestant Denmark.</t>
  </si>
  <si>
    <t>All those with a special interest in crusade studies, holy war, Scandinavian history, and the age of discovery in the medieval and early modern period.</t>
  </si>
  <si>
    <t>&lt;b&gt;Janus Møller Jensen&lt;/b&gt;, Ph.D. (2005) in medieval history, University of Southern Denmark, is associate professor at the University of Southern Denmark. He has published in Danish, English and German on the history and historiography of the crusades.</t>
  </si>
  <si>
    <t>2BICHBLC, 2BIC1DN</t>
  </si>
  <si>
    <t>HIS010000, NON000000</t>
  </si>
  <si>
    <t>xx, 400 pp. 24 pp.</t>
  </si>
  <si>
    <t>EUR 160.00</t>
  </si>
  <si>
    <t>US$ 197.00</t>
  </si>
  <si>
    <t>EUR 154.00</t>
  </si>
  <si>
    <t>978-90-04-21698-3</t>
  </si>
  <si>
    <t>A Real Presence</t>
  </si>
  <si>
    <t>Religious and Social Dynamics of the Eucharistic Conflicts in Early Modern Augsburg 1520-1530</t>
  </si>
  <si>
    <t>Joel Van Amberg</t>
  </si>
  <si>
    <t>This book explores conflicts in Augsburg, Germany during the first decade of the Protestant Reformation over the meaning and celebration of the Eucharist. Seeking to account for the strong appeal among the population of a symbolic interpretation of the Eucharist, it situates the theological debate in the context of conflict between guild members and the leading citizens in the city council over perceived growing political authoritarianism and the political future of the city, and between artisans and powerful merchant elites over changing economic realities of the early-modern economy. The author argues that the adoption of a symbolic interpretation of the Eucharist formed part of a broader anti-mediational ideology that its supporters applied in the realms of politics, economics, and religion.</t>
  </si>
  <si>
    <t>This book explores Eucharistic conflicts in Augsburg, Germany during the first decade of the Protestant Reformation. The symbolic interpretation of the Eucharist formed part of a broader anti-mediational ideology that its supporters applied to the political, economic, and religious realms.</t>
  </si>
  <si>
    <t>All those interested in the Protestant Reformation, Eucharistic controversies, lay theology, Anabaptism, political and economic developments in early-modern German cities, interaction among the methodologies of intellectual, social, and cultural history.</t>
  </si>
  <si>
    <t>Joel Van Amberg, Ph.D. (2004) in History, The University of Arizona is Associate Professor of History at Tusculum College.</t>
  </si>
  <si>
    <t>x, 270 pp.</t>
  </si>
  <si>
    <t>US$ 144.00</t>
  </si>
  <si>
    <t>978-90-04-15494-0</t>
  </si>
  <si>
    <t>EUR 148.00</t>
  </si>
  <si>
    <t>120/6</t>
  </si>
  <si>
    <t>978-90-04-15628-9</t>
  </si>
  <si>
    <t>Jürgen Beyer, &lt;i&gt;Åbo Akademi University, Finland&lt;/i&gt;</t>
  </si>
  <si>
    <t>&lt;i&gt;Lay prophets in Lutheran Europe (&lt;i&gt;c.&lt;/i&gt; 1550–1700)&lt;/i&gt; is the first transnational study of the phenomenon of angelic apparitions in all Lutheran cultures of early modern Europe. Jürgen Beyer provides evidence for more than 330 cases and analyses the material in various ways: tracing the medieval origins, studying the spread of news about prophets, looking at the performances legitimising their calling, noting their comments on local politics, following the theological debates about prophets, and interpreting the early modern notions of holiness within which prophets operated. A full chronology and bibliography of all cases concludes the volume. Beyer demonstrates that lay prophets were an accepted part of Lutheran culture and places them in their social, political and confessional contexts.</t>
  </si>
  <si>
    <t>In &lt;i&gt;Lay prophets in Lutheran Europe (&lt;i&gt;c.&lt;/i&gt; 1550–1700)&lt;/i&gt;, Jürgen Beyer provides the first study to investigate angelic apparitions in all Lutheran countries.</t>
  </si>
  <si>
    <t>All interested in the cultural history of early modern Lutheranism and anyone concerned with prophecy and apparitions.</t>
  </si>
  <si>
    <t>&lt;b&gt;Jürgen Beyer&lt;/b&gt;, Ph.D. (2001, Cambridge University), is senior research fellow in Nordic History at Åbo Akademi University, Finland. He has published widely on the cultural history of early modern Lutheranism.</t>
  </si>
  <si>
    <t>xiv, 440 pp.</t>
  </si>
  <si>
    <t>EUR 144.00</t>
  </si>
  <si>
    <t>US$ 187.00</t>
  </si>
  <si>
    <t>978-90-04-18661-3</t>
  </si>
  <si>
    <t>Disputation by Decree</t>
  </si>
  <si>
    <t>The Public Disputations between Reformed Ministers and Dirck Volckertszoon Coornhert as Instruments of Religious Policy during the Dutch Revolt (1577-1583)</t>
  </si>
  <si>
    <t>Marianne Roobol. Translated by Paul Arblaster.</t>
  </si>
  <si>
    <t>Prevailing scholarly analysis of the public disputations between D.V. Coornhert (1522-1590) and Dutch Reformed ministers is firmly rooted in a principled view of early modern tolerance. This study proposes a new point of departure, which involves breaking away from a Coornhert-centred reading of the debates in Leiden and the Hague, while focusing on the formal status of these disputations instead. Government support of the Reformed Church proved the backbone of these illuminating ‘disputations by decree’. The public legitimization of the Reformed Church – a goal with both political and theological significance – was at stake. As a micro-history of two very unique occasions in Dutch history, this study sheds new light on the complex development of political and religious argument in the early phase of the Dutch Revolt.</t>
  </si>
  <si>
    <t>Providing a detailed account of the emergence and development of the public disputations between D.V. Coornhert (1522-1590) and Reformed ministers, this book explores the religious and political dimensions of a controversy that reflects issues and arguments at the core of the Dutch Revolt.</t>
  </si>
  <si>
    <t>All those interested in the intellectual history of the Dutch Revolt and the history of the Reformation.</t>
  </si>
  <si>
    <t>&lt;b&gt;Marianne Roobol&lt;/b&gt;, Ph.D. (2005) in History, University of Amsterdam, studied History at the University of Leiden.</t>
  </si>
  <si>
    <t>2BICHBJD, 2BICHR, 2BIC1DDN, 2BIC3JB</t>
  </si>
  <si>
    <t>HIS010000, REL000000, NON000000, NON000000</t>
  </si>
  <si>
    <t>xiv, 310 pp.</t>
  </si>
  <si>
    <t>US$ 140.00</t>
  </si>
  <si>
    <t>978-90-04-19144-0</t>
  </si>
  <si>
    <t>Establishing the Remnant Church in France</t>
  </si>
  <si>
    <t>Calvin’s Lectures on the Minor Prophets, 1556-1559</t>
  </si>
  <si>
    <t>Jon Balserak</t>
  </si>
  <si>
    <t>Calvin lectured on the Minor Prophets from 1555/6 to 1559, beginning at the time of the implementation of the Peace of Augsburg.  He saw the era in which he lived – particularly the period following the calling of the Council of Trent (1545) and the enforcing of the Augsburg Interim (1548) – as like that of Elijah; a fundamentally troubled era for the church.  This study offers a comprehensive analysis of these lectures, their context, audience, and aims.  It argues that they were integral not simply to his training of ministers and missionaries for France but to Calvin’s endeavors to call the faithful remnant out of a corrupt Roman Church and to re-establish the Christian Church in France (and Europe).</t>
  </si>
  <si>
    <t>Calvin lectured on the Minor Prophets during the late-1550s. This book offers a comprehensive analysis of these lectures, their context, audience, and aims, through which it endeavors to shed light on Calvin's prophetic work to re-establish the Christian Church.</t>
  </si>
  <si>
    <t>All those interested in Early Modern religious history, the cultural history of Reformed protestantism, intellectual history, the life and thought of John Calvin, biblical exegesis, and the history of the Christian church.</t>
  </si>
  <si>
    <t>Jon Balserak, Ph.D. (2002) in Early Modern History, University of Edinburgh, is Lecturer in Religious Studies at University of Bristol. He has published widely on the religious history of the Early Modern period including, Divinity Compromised; A Study of Divine Accommodation in the Thought of John Calvin..</t>
  </si>
  <si>
    <t>xiv, 226 pp.</t>
  </si>
  <si>
    <t>Michele Zelinsky Hanson, &lt;i&gt;La Salle University&lt;/i&gt;</t>
  </si>
  <si>
    <t>Debate over the usefulness of the confessionalization paradigm for understanding how Europeans responded to religious differences resulting from the Reformation has obscured people's experiences during the early years of reform. Based on interrogations recorded in Augsburg, Germany, in the first half of the sixteenth century, the compelling portraits of individual believers presented in this book provide a rare insight into the lives of ordinary people during one of the most controversial periods in religious history. Speaking about their faith and encounters with others in their own words, they rephrase the debate in terms of contemporary experiences. The resulting study challenges previous assumptions about the importance of belief in constructing religious identities and reveals the potential for accommodation amidst conflict.</t>
  </si>
  <si>
    <t>Based on sixteenth-century interrogation records, this book provides a rare insight into the religious lives of ordinary people, challenging the importance of belief in constructing religious identities and revealing the potential for accommodation during the controversies of the early Reformation.</t>
  </si>
  <si>
    <t>All those interested in the history of the Reformation, the history of early modern Germany, religious history, the history of Anabaptism, legal historians, as well as those interested in the history of religious conflict, toleration and identity formation.</t>
  </si>
  <si>
    <t>&lt;b&gt;Michele Zelinsky Hanson&lt;/b&gt;, Ph.D. (2000) in History, University of Pennsylvania, is Assistant Professor of History at La Salle University.</t>
  </si>
  <si>
    <t>2BIC1DF, 2BIC1DV, 2BIC3JB</t>
  </si>
  <si>
    <t>NON000000, NON000000, NON000000</t>
  </si>
  <si>
    <t>xiv, 242 pp. (incl. 1 map)</t>
  </si>
  <si>
    <t>Martin Luther and Islam</t>
  </si>
  <si>
    <t>A Study in Sixteenth-Century Polemics and Apologetics</t>
  </si>
  <si>
    <t>Adam S. Francisco</t>
  </si>
  <si>
    <t>Martin Luther (1483-1546) lived at an important juncture during the long and tortuous history of the conflict between Islam and Europe. Scholars have long focused on his apocalyptic interpretation of the rise of the Muslim Ottoman Empire, but only a few have probed deeper into his thought on Islam. As a result, one of the most influential thinkers in the western intellectual tradition has received very little attention in the history of Christian perceptions of and responses to Islam. Drawing upon a vast array of the Reformer’s writings while also examining several key texts, this book reveals an often-overlooked aspect of Luther's thought, and thereby provides fresh insight into his place in the history of Christian-Muslim relations.</t>
  </si>
  <si>
    <t>Drawing upon a vast array of Martin Luther's writings while also focusing upon a few key texts, this book illuminates the Reformer’s thought on Islam, and thereby provides fresh insight into his place in the history of Christian-Muslim relations</t>
  </si>
  <si>
    <t>All those interested in intellectual history, ecclesiastical history (especially Martin Luther and the Reformation), the history of Christian - Muslim relations, and historical theologians in general.</t>
  </si>
  <si>
    <t>&lt;b&gt;Adam S. Francisco&lt;/b&gt;, D.Phil. (2006) in Historical Theology, University of Oxford, is Guest Professor of Theology at Concordia Theological Seminary (Fort Wayne, Indiana).</t>
  </si>
  <si>
    <t>1BICHRAF</t>
  </si>
  <si>
    <t>2BICHRC, 2BICHRH</t>
  </si>
  <si>
    <t>REL025000</t>
  </si>
  <si>
    <t>REL070000, REL037000</t>
  </si>
  <si>
    <t>xiv, 262 pp.</t>
  </si>
  <si>
    <t>Between Betrothal and Bedding</t>
  </si>
  <si>
    <t>Marriage Formation in Sweden 1200-1600</t>
  </si>
  <si>
    <t>Mia Korpiola</t>
  </si>
  <si>
    <t>Swedish medieval marriage formation was a process, written down in the secular laws. However, it started to evolve because of the interaction with the medieval Catholic marriage doctrine, which focused on mutual words of consent. Although first the canon law of marriage, and then Lutheran marriage dogma influenced the Swedish development, the perception of marriage as a process, consisting of several legal acts and accompanied by property transfers, proved remarkably resilient. The pragmatic and rural character of Sweden contributed to this, despite pressure from canon and Roman law and attempts at bringing marriage formation under ecclesiastical control. Marrying by stages was in itself unremarkable in Europe, but the legal foundation and formality make medieval and sixteenth-century Sweden a unique case study.</t>
  </si>
  <si>
    <t>Investigating the interaction and tension between Swedish and canonical marriage formation, and the later Lutheran influence, the book offers a case study of marriage formation as a process and the mechanisms of legal reception in medieval and Reformation Sweden.</t>
  </si>
  <si>
    <t>All those interested in medieval, Reformation and comparative legal history, family history, medieval and Reformation history, Scandinavian studies and the history of the Church.</t>
  </si>
  <si>
    <t>&lt;b&gt;Mia Korpiola&lt;/b&gt;, Doctor of Laws (2004), is Reader (Docent) in legal history at the University of Helsinki. She has published on medieval and early modern marriage and sexual crime and the influence of canon and Roman law on Swedish law.</t>
  </si>
  <si>
    <t>1BICHBJD1</t>
  </si>
  <si>
    <t>2BICHBLC</t>
  </si>
  <si>
    <t>HIS015000</t>
  </si>
  <si>
    <t xml:space="preserve">xvi, 437 pp. </t>
  </si>
  <si>
    <t>US$ 224.00</t>
  </si>
  <si>
    <t>978-90-04-16673-8</t>
  </si>
  <si>
    <t>Religious Identity in an Early Reformation Community</t>
  </si>
  <si>
    <t>Augsburg, 1517 to 1555</t>
  </si>
  <si>
    <t>Studies in Central European Histories</t>
  </si>
  <si>
    <t>978-90-04-15784-2</t>
  </si>
  <si>
    <t>Gemeindeordnung und Kirchenzucht: Johannes a Lascos Kirchenordnung für London (1555) und die reformierte Konfessionsbildung</t>
  </si>
  <si>
    <t>Judith Becker</t>
  </si>
  <si>
    <t>This study describes the origins of early Reformed confessional development using the example of those congregations of religious refugees most heavily influenced by John Laski: the congregation at Emden and the Dutch and French Strangers’ Churches in London. At its center are questions about the congregation as the location of ecclesiology. The outlines of Laski’s theology--which viewed the congregation as the communion of the body of Christ--are described in comparison to the approaches of other Reformers and in relationship to daily reality in the second half of the sixteenth century. Working from a rich base of source materials, the author discusses the development of teachings on church offices and the practice of church discipline, thus illuminating the self-understanding of the three congregations. Becker shows how reciprocal influences and attempts to conform led to the unification of doctrine and community life within these congregations.</t>
  </si>
  <si>
    <t>This study researches the effects of John Laski’s church ordinance in Emden and London. It shows how these congregations conformed to each other over time, and makes a contribution to scholarship on early confessional development in the Reformed Church and to the history of religious refugees.</t>
  </si>
  <si>
    <t>Historians, theologians, scholars of ecclesiastical law, confessionalization, Reformed theology, ecclesiology, religious refugees, church ordinances, consistory records, Emden and East Frisia. Historians of the Netherlands and France.</t>
  </si>
  <si>
    <t>&lt;b&gt;Judith Becker&lt;/b&gt;, Dr. (2006) at the University of Bochum, teaches church history at the University of Heidelberg.</t>
  </si>
  <si>
    <t>2BICHRAX</t>
  </si>
  <si>
    <t xml:space="preserve">xvi, 592 pp. </t>
  </si>
  <si>
    <t>978-90-04-17329-3</t>
  </si>
  <si>
    <t>EUR 181.00</t>
  </si>
  <si>
    <t>Vaterlandsliebe und Religionskonflikt: Politische Diskurse im Alten Reich (1555-1648)</t>
  </si>
  <si>
    <t>Alexander Schmidt</t>
  </si>
  <si>
    <t>In the past years ideological elements that guaranteed cohesion and loyalties in early modern societies have become a key interest of scholarship. Revolving around the notion of &lt;i&gt;amor patriae&lt;/i&gt; (love of country), this study shows how this classical idea with its civic humanist connotations was transferred into the context of monarchical theory of the (German) Empire. The book further explores how love of country fitted into European debates on the nature of commonwealth and the citizen's duties. Combined with an analysis of humanist images of the German fatherland and nation, this concept's application is examined in the German pamphlet literature from the conflicts of the late 16th century to the end of the Thirty Years’ War. The result is a refreshing portrait of the confessional era in Germany, which is often simply characterized by sectarian and political divide.</t>
  </si>
  <si>
    <t>Based on a rich variety of sources this book analyses the concept of &lt;i&gt;amor patria&lt;/i&gt; (love of country) as a key element in 16th and 17th century political thought and its use in the pamphlet propaganda of the political and religious conflicts after the Reformation in Germany.</t>
  </si>
  <si>
    <t>All those with an interest in intellectual history, Early modern (German) history, the history of nationalism, the history of the Reformation and the confessenional era, Humanism and the classical tradition as well as legal historians and church historians.</t>
  </si>
  <si>
    <t>&lt;b&gt;Alexander Schmidt&lt;/b&gt;, Dr. phil. (2005), Friedrich-Schiller-University Jena, is research fellow at the Sonderforschungsbereich 482 at the University of Jena.</t>
  </si>
  <si>
    <t>2BICHRCC2, 2BICJFCX, 2BICJPFN, 2BIC1DFG</t>
  </si>
  <si>
    <t>REL015000, PHI009000, POL031000, NON000000</t>
  </si>
  <si>
    <t xml:space="preserve">xvi, 512 pp. </t>
  </si>
  <si>
    <t>978-90-04-18792-4</t>
  </si>
  <si>
    <t>Thomas Erastus and the Palatinate</t>
  </si>
  <si>
    <t>A Renaissance Physician in the Second Reformation</t>
  </si>
  <si>
    <t>Charles D. Gunnoe, Jr.</t>
  </si>
  <si>
    <t>This study is the first monograph to attempt a synthetic treatment of the career of Thomas Erastus (1524-1583). Erastus was a central player in the conversion of the Electoral Palatinate to Reformed Christianity in the early 1560s and a co-author of the Heidelberg Catechism. In the church discipline controversy of the 1560s and 1570s, Erastus opposed the Calvinist effort to institute a consistory of elders with independent authority over excommunication. Erastus’s defeat in this controversy, and the ensuing Antitrinitarian affair, proved the watershed of his career. He turned to the refutation of Paracelsus and a debate with Johann Weyer on the punishment of witches. The epilogue tracks Erastus’s later career and the reception of his works into the seventeenth century.</t>
  </si>
  <si>
    <t>Utilizing Erastus’s correspondence, this book offers a synthetic treatment of Erastus’s career in the Palatinate including his role in the territory’s conversion, the Heidelberg Catechism, the church discipline controversy, as well as his refutation of Paracelsus and Johann Weyer.</t>
  </si>
  <si>
    <t>All those interested in intellectual history, Reformed Protestantism, Calvinism, the Second Reformation, the Heidelberg Catechism, church discipline, church and state in early modern Europe, Erastianism, Paracelsianism, Renaissance medicine, demonology, and witchcraft.</t>
  </si>
  <si>
    <t>Charles D. Gunnoe, Jr., Ph.D. (1998) in History, University of Virginia, is Provost and Dean of the Faculty at Aquinas College. His publications include &lt;i&gt;Paracelsian Moments: Science, Medicine, and Astrology in Early Modern Europe&lt;/i&gt; (2002), co-edited with Gerhild Scholz Williams.</t>
  </si>
  <si>
    <t>xvi, 528 pp.</t>
  </si>
  <si>
    <t>EUR 138.00</t>
  </si>
  <si>
    <t>US$ 169.00</t>
  </si>
  <si>
    <t>978-90-04-16157-3</t>
  </si>
  <si>
    <t>978-90-04-16043-9</t>
  </si>
  <si>
    <t>The History of Christian-Muslim Relations</t>
  </si>
  <si>
    <t>978-90-04-15880-1</t>
  </si>
  <si>
    <t>Martin Luther as Comforter: Writings on Death</t>
  </si>
  <si>
    <t>Neil R. Leroux</t>
  </si>
  <si>
    <t>What was Martin Luther’s teaching regarding death, and to what extent did his own fears of and experiences with death manifest themselves in his writings? What influence did the medieval preoccupation with a ‘good death’ have upon him? How did Luther counsel those facing death—to meet it with acceptance, or resistance, or both? Using meticulous rhetorical analysis of select sermons, pamphlets, and letters of consolation, this book examines how Luther offered comfort to those who were facing their own death or who were coming to terms with the death of loved ones. Thus the book makes an important contribution to existing scholarship on Luther and the formation of an early modern Protestant ethos surrounding death, bereavement, and burial.</t>
  </si>
  <si>
    <t>Using meticulous rhetorical analysis of several important Luther texts, this book examines how he offers comfort to those who are facing their own death or who are coming to terms with the death of loved ones.</t>
  </si>
  <si>
    <t>All those interested in early modern history, rhetoric, theology, bereavement, and pastoral care.</t>
  </si>
  <si>
    <t>&lt;b&gt;Neil R. Leroux&lt;/b&gt;, Ph.D. (1990) in Speech Communication, University of Illinois at Urbana-Champaign, is Professor of Speech Communication at the University of Minnesota, Morris. He has published extensively on Luther and rhetorical criticism, including &lt;i&gt;Luther’s Rhetoric&lt;/i&gt; (Concordia, 2002).</t>
  </si>
  <si>
    <t>2BICCFG, 2BICHRCM, 2BICHRCX4</t>
  </si>
  <si>
    <t>LAN016000, REL067000, REL074000</t>
  </si>
  <si>
    <t xml:space="preserve">xliv, 340 pp. </t>
  </si>
  <si>
    <t>978-90-04-17492-4</t>
  </si>
  <si>
    <t>A Companion to Paul in the Reformation</t>
  </si>
  <si>
    <t>Edited by R. Ward Holder</t>
  </si>
  <si>
    <t>The reception and interpretation of the writings of St Paul in the early modern period forms the subject of this volume, from late medieval Paulinism and the beginnings of humanist biblical scholarship and interpretation, through the ways that theologians of various confessions considered Paul. Beyond the ways that theological voices construed Paul, several articles examine how Pauline texts impacted other areas of early modern life, such as political thought, the regulation of family life, and the care of the poor. Throughout, the volume makes clear the importance of Paul for all of the confessions, and denies the confessionalism of previous historiography. The chapters, written by experts in the field, offer a critical overview of current research, and introduce the major themes in Pauline interpretation in the Reformation and how they are being interpreted at the start of the 21st century.&lt;i&gt;Honorable Mention Roland H. Bainton Book Prize 2010; Category Reference Works.&lt;/i&gt;</t>
  </si>
  <si>
    <t>The reception and interpretation of the writings of St Paul in the early modern period forms the subject of this volume.  Written by experts in the field, the articles offer a critical overview of current research, and introduce the major themes in Pauline interpretation in the Reformation.</t>
  </si>
  <si>
    <t>University and seminary libraries, aimed at scholars and students interested in intellectual history, the history of exegesis, biblical interpretation, and the impact of biblical understandings in social history.</t>
  </si>
  <si>
    <t>&lt;b&gt;R. Ward Holder&lt;/b&gt;, Ph.D. (1998) in Theology, Boston College, is Associate Professor of Theology at Saint Anselm College. He has published on Calvin and exegesis including articles in &lt;i&gt;The Cambridge Companion to Calvin&lt;/i&gt; (Cambridge, 2004), and Calvin Studies Society Papers. His most recent books  are &lt;i&gt;John Calvin and the Grounding of Interpretation: Calvin's First Commentaries&lt;/i&gt; (Leiden, 2006), and &lt;i&gt; Crisis and Renewal: The Era of the Reformations &lt;/i&gt; (Louisville, 2009).</t>
  </si>
  <si>
    <t>2BICGBC, 2BICHBLC, 2BICHBLH, 2BICHRCC2</t>
  </si>
  <si>
    <t>REF000000, HIS010000, HIS010000, REL015000</t>
  </si>
  <si>
    <t>670 pp.</t>
  </si>
  <si>
    <t>EUR 228.00</t>
  </si>
  <si>
    <t>US$ 281.00</t>
  </si>
  <si>
    <t>978-90-04-16526-7</t>
  </si>
  <si>
    <t>Justification and Participation in Christ</t>
  </si>
  <si>
    <t>The Development of the Lutheran Doctrine of Justification from Luther to the Formula of Concord (1580)</t>
  </si>
  <si>
    <t>Olli-Pekka Vainio</t>
  </si>
  <si>
    <t>The unity of the early Lutheran reformation, even in the central themes such as justification, is still an open question. This study examines the development of the doctrine of justification in the works of the prominent first and second generation Lutheran reformers from the viewpoints of divine participation and effectivity of justification. Generally, Luther’s idea of Christ’s real presence in the believer as the central part of justification is maintained and taught by all Reformers while they simultaneously develop various theological frameworks to depict the nature of participation. However, in some cases these developed models are contradictory, which causes tension between theologians resulting in the invention of new doctrinal formulations.</t>
  </si>
  <si>
    <t>Examining the works of the prominent first and second generation Lutheran reformers, this book offers a detailed analysis of the development of the doctrine of justification in the thought of Martin Luther and his immediate successors.</t>
  </si>
  <si>
    <t>All those interested in formation of early Reformation theology, Lutheran fundamental theology, and contemporary ecumenical dialogue.</t>
  </si>
  <si>
    <t>&lt;b&gt;Olli-Pekka Vainio&lt;/b&gt;, D. Theol. (2004) in Ecumenical Theology, University of Helsinki, is Researcher in the Department of Systematic Theology and Adjunct Professor of Ecumenical Theology at the University of Helsinki.</t>
  </si>
  <si>
    <t>2BICHRCC9, 2BICHRCM</t>
  </si>
  <si>
    <t>REL053000, REL067000</t>
  </si>
  <si>
    <t xml:space="preserve">xii, 260 pp. </t>
  </si>
  <si>
    <t>The Authority of Scripture in Reformed Theology</t>
  </si>
  <si>
    <t>Truth and Trust</t>
  </si>
  <si>
    <t>Henk van den Belt, &lt;i&gt;Vrije Universiteit Amsterdam&lt;/i&gt;</t>
  </si>
  <si>
    <t>The authority of Scripture is the cornerstone of Reformed theology. Calvin introduced the term autopistos from Greek philosophy to express that this authority does not depend on the church or on rational arguments, but is self-convincing. After dealing with Calvin’s Institutes, the development of Reformed orthodoxy, and the positions of Benjamin B. Warfield and Herman Bavinck, the author draws theological conclusions, advocating a renewed emphasis on the autopistia of Scripture as starting point for Reformed theology in a postmodern context. The subject-object scheme leads to separating the certainty of faith from the authority of Scripture. The autopistia of Scripture, understood as a confessional statement, implies that truth and trust are inseparable.</t>
  </si>
  <si>
    <t>This book discusses the concept of the self-convincing authority of Scripture in the historical development of Reformed theology and advocates an emphasis on the autopistia in a postmodern context, because truth and trust are inseparable.</t>
  </si>
  <si>
    <t>Theologians, historians with a special interest in the Reformation and the development of Reformed theology, and philosophers, interested in epistemological issues, discussed from a Christian perspective.</t>
  </si>
  <si>
    <t>&lt;b&gt;Henk van den Belt&lt;/b&gt;, Ph.D. (2006) in theology, Leiden University, is pastor in the Protestant Church in the Netherlands, assistant professor in systematic theology and staff member of the International Reformed Theological Institute at Vrije Universiteit Amsterdam.</t>
  </si>
  <si>
    <t>1BICHRCC93</t>
  </si>
  <si>
    <t>2BICHRCM</t>
  </si>
  <si>
    <t>REL093000</t>
  </si>
  <si>
    <t>REL067000</t>
  </si>
  <si>
    <t xml:space="preserve">xiv, 386 pp. </t>
  </si>
  <si>
    <t>US$ 137.00</t>
  </si>
  <si>
    <t>The French Book and the European Book World</t>
  </si>
  <si>
    <t>Andrew Pettegree</t>
  </si>
  <si>
    <t>This work offers a series of linked studies of European print culture in the sixteenth century, focusing particularly on France and the regional, provincial experience of print. France, in the sixteenth century, was one of the great centres of the European publishing industry. But in the second half of the century the established dominance of Paris and Lyon was increasingly challenged by other new printing centres, stimulated in part by the religious and political crisis of the French Wars of Religion. Drawing on the data collected by the St Andrews French book project, the author reconstructs the enigmatic history of a number of previously unstudied printers. The focus throughout is on popular print, and the growth of mass market for news, entertainment and religious instruction.Customers interested in this title may also be interested in &lt;a href=http://www.brill.com/product_id27730&gt;&lt;i&gt;French Vernacular Books&lt;/i&gt;&lt;/a&gt;, edited by Andrew Pettegree, Malcolm Walsby and Alexander Wilkinson.</t>
  </si>
  <si>
    <t>A series of linked studies of European print culture of the sixteenth century, focusing particularly on France and the regional, provincial experience of print.</t>
  </si>
  <si>
    <t>All those interested in sixteenth century religious and political history, the history of France, and the history of the book.</t>
  </si>
  <si>
    <t>&lt;b&gt;Andrew Pettegree&lt;/b&gt;, M.A. D. Phil. (Oxford, 1984), is Professor of Modern History at the University of St Andrews. He is the author of a number of books on the European Reformation and aspects of the European book world.</t>
  </si>
  <si>
    <t>2BICCFL, 2BIC1DDF</t>
  </si>
  <si>
    <t>LAN009000, NON000000</t>
  </si>
  <si>
    <t xml:space="preserve">xiv, 328 pp. </t>
  </si>
  <si>
    <t>978-90-04-16187-0</t>
  </si>
  <si>
    <t>978-90-04-16307-2</t>
  </si>
  <si>
    <t>EUR 111.00</t>
  </si>
  <si>
    <t>Studies in Reformed Theology</t>
  </si>
  <si>
    <t>Jason P. Coy, &lt;i&gt;College of Charleston, Charleston, South Carolina&lt;/i&gt;</t>
  </si>
  <si>
    <t>Banishment was crucial to law enforcement in early modern Europe, as magistrates used expulsion to punish and control thousands of offenders convicted of crimes ranging from adultery to theft. While early modern social control has attracted considerable scholarly attention in recent decades, banishment has been largely neglected. This book examines the role of banishment in sixteenth-century Ulm, an important south German city-state, using the town’s experience to uncover how early modern magistrates used expulsion to regulate and reorder society. This investigation sheds new light on the application of authority, the intersection between official disciplinary efforts and customary behavioral norms, and the function of public expulsion in displaying and defending social hierarchies, issues central to our historical understanding of the period.</t>
  </si>
  <si>
    <t>This book examines the role of banishment, a prevalent form of punishment largely neglected by scholars, in sixteenth-century Ulm, using the town’s experience to uncover how early modern magistrates used expulsion to regulate and reorder society.</t>
  </si>
  <si>
    <t>All those interested in social history, urban history, the history of early modern Europe, the Reformation, law enforcement and social control, criminality and deviance, and state formation and authority.</t>
  </si>
  <si>
    <t>&lt;b&gt;Jason Philip Coy&lt;/b&gt;, Ph.D. (2001) in History, University of California, Los Angeles, is Assistant Professor of History at the College of Charleston in Charleston, South Carolina.</t>
  </si>
  <si>
    <t>2BIC1DF, 2BIC1DV, 2BIC3H</t>
  </si>
  <si>
    <t xml:space="preserve">xii, 164 pp. </t>
  </si>
  <si>
    <t>US$ 116.00</t>
  </si>
  <si>
    <t>Politics and Reformations: Communities, Polities, Nations, and Empires</t>
  </si>
  <si>
    <t>These twenty-six essays, presented by students, colleagues, and friends to Thomas A. Brady, Jr., Peder Sather Emeritus Professor of History at the University of California at Berkeley, examine urban, rural, national, and imperial histories in Early Modern Europe and abroad, and politics in Reformation Switzerland, Burgundy, Germany, and the Netherlands.Contributors include: C. Nathan Bartlett, Heidi Eberhard Bate, Ingrid Bátori, Katherine Brun, Luke Clossey, Laura Ford Cruz, Thomas Dandelet, Kathryn Edwards, Marc Forster, David Frick, Jeanne Grant, Sigrun Haude, Gabriele Haug-Moritz, Randolph C. Head, Beat Immenhauser, Steinar Imsen, Carina Johnson, David Luebke, Wolfgang Reinhard, Tom Safley, Heinz Schilling, Regula Schmid, Tom Scott, Narasingha Sil, James Tracy, Sabine von Heusinger, and Peter Wallace.&lt;b&gt;&lt;i&gt;Publications by Thomas A. Brady, Jr.&lt;/i&gt;&lt;/b&gt;:• &lt;i&gt;Edited by Thomas A. Brady, Jr., Heiko A. Oberman, and James D. Tracy&lt;/i&gt;, &lt;a href=http://www.brill.nl/default.aspx?partid=210&amp;pid=2595&gt;Handbook of European History 1400-1600: Late Middle Ages, Renaissance and Reformation. I: Structures and Assertions&lt;/a&gt;, &lt;b&gt;ISBN&lt;/b&gt;: 978 90 04 09760 5• &lt;i&gt;Edited by Thomas A. Brady, Jr., Heiko A. Oberman, and James D. Tracy&lt;/i&gt;, &lt;a href=http://www.brill.nl/default.aspx?partid=210&amp;pid=2594&gt;Handbook of European History 1400-1600: Late Middle Ages, Renaissance and Reformation. II: Visions, Programs, Outcomes&lt;/a&gt;, &lt;b&gt;ISBN&lt;/b&gt;: 978 90 04 09761 2• &lt;i&gt; Edited by Thomas A. Brady, Jr., Katherine G. Brady, Susan Karant-Nunn and James D. Tracy&lt;/i&gt;, &lt;a href=http://www.brill.nl/default.aspx?partid=210&amp;pid= 10556&gt;The Work of Heiko A. Oberman&lt;/a&gt;, &lt;b&gt;ISBN&lt;/b&gt;: 978 90 04 12569 8• &lt;a href=http://www.brill.nl/default.aspx?partid=210&amp;pid= 9357&gt;Protestant Politics: Jacob Sturm (1489-1553) and the German Reformation&lt;/a&gt;, &lt;b&gt;ISBN&lt;/b&gt;: 978 0 391 03823 3• &lt;i&gt;Edited by H.A. Oberman and T.A. Brady, Jr.&lt;/i&gt;, &lt;a href=http://www.brill.nl/default.aspx?partid=210&amp;pid=938&gt;&lt;i&gt;Itinerarium Italicum&lt;/i&gt;: The Profile of the Italian Renaissance in the Mirror of its European Transformations&lt;/a&gt;, &lt;b&gt;ISBN&lt;/b&gt;: 978 90 04 04259 9• &lt;a href=http://www.brill.nl/default.aspx?partid=210&amp;pid=945&gt;Ruling Class, Regime and Reformation at Strasbourg 1520-1555&lt;/a&gt;, &lt;b&gt;ISBN&lt;/b&gt;: 978 90 04 05285 7• &lt;a href=http://www.brill.nl/default.aspx?partid=210&amp;pid=813&gt;Communities, Politics, and Reformation in Early Modern Europe&lt;/a&gt;, &lt;b&gt;ISBN&lt;/b&gt;: 978 90 04 11001 4Editor of &lt;a href=http://www.brill.nl/sceh&gt;&lt;i&gt;&lt;b&gt;Studies in Central European Histories&lt;/b&gt;&lt;/i&gt;&lt;/a&gt;</t>
  </si>
  <si>
    <t>These twenty-six essays examine urban, rural, national, and imperial histories in Early Modern Europe and abroad, and politics in Reformation Switzerland, Burgundy, Germany, and the Netherlands.</t>
  </si>
  <si>
    <t>Those interested in the social and political histories of German cities and countryside, the Holy Roman Empire and its neighbors, and European colonization.</t>
  </si>
  <si>
    <t>2BICHBTB, 2BICHBTQ</t>
  </si>
  <si>
    <t>HIS054000, POL042000</t>
  </si>
  <si>
    <t xml:space="preserve">xxiv, 632 pp. </t>
  </si>
  <si>
    <t>978-90-04-16173-3</t>
  </si>
  <si>
    <t>Orthodoxies and Heterodoxies in Early Modern German Culture</t>
  </si>
  <si>
    <t>Order and Creativity 1550-1750</t>
  </si>
  <si>
    <t>Edited by Randolph C. Head, &lt;i&gt;University of California, Riverside&lt;/i&gt; and Daniel Christensen, &lt;i&gt;Biola University&lt;/i&gt;</t>
  </si>
  <si>
    <t>This interdisciplinary collection of essays about early modern Germany addresses the tensions, both fruitful and destructive, between normative systems of order on the one hand, and a growing diversity of practices on the other. Individual essays address crucial struggles over religious orthodoxy after the Reformation, the transformation of political loyalties through propaganda and literature, and efforts to redefine both canonical forms and new challenges to them in literature, music, and the arts. Bringing together the most exciting papers from the 2005 conference of &lt;i&gt;Frühe Neuzeit Interdisziplinär&lt;/i&gt;, an international research and conference group, the collection offers fresh comparative insights into the terrifying as well as exhilarating predicaments that the people of the Holy Roman Empire faced between the Reformation and the Enlightenment.Contributors include: Claudia Benthien, Robert von Friedeburg, Markus Friedrich, Claire Gantet, Susan Lewis Hammond, Thomas Kaufmann, Hildegard Elisabeth Keller, Benjamin Marschke, Nathan Baruch Rein, and Ashley West.</t>
  </si>
  <si>
    <t>Interdisciplinary essays on early modern Germany that address orthodoxy and its challenges in religion, politics, and the arts. Confronting the transformation of normative canons after the Reformation, the essays investigate authority and knowledge in an era of shifting cultural foundations.</t>
  </si>
  <si>
    <t>Designed for an interdisciplinary audience interested in early modern cultural and intellectual history, the history of Germany, and issues of authority and knowledge in early modern culture.</t>
  </si>
  <si>
    <t>&lt;b&gt;Randolph C. Head&lt;/b&gt;, Ph.D. (1992), University of Virginia, is Associate Professor of History at the University of California, Riverside. His research on institutional culture in early modern Switzerland includes &lt;i&gt;Early Modern Democracy in the Grisons&lt;/i&gt; (1995) and articles in major journals.&lt;b&gt;Daniel Christensen&lt;/b&gt;, Ph.D. (2004), University of California, Riverside, is Assistant Professor of History at Biola University. His research interests include the politics of epidemic disease in early modern Germany and the interplay of Christianity and politics in post-Reformation Germany.</t>
  </si>
  <si>
    <t>2BIC1DF, 2BIC1DV</t>
  </si>
  <si>
    <t>NON000000, NON000000</t>
  </si>
  <si>
    <t xml:space="preserve">xiv, 288 pp. </t>
  </si>
  <si>
    <t>978-90-04-16174-0</t>
  </si>
  <si>
    <t>Strangers and Misfits</t>
  </si>
  <si>
    <t>Banishment, Social Control, and Authority in Early Modern Germany</t>
  </si>
  <si>
    <t>EUR 94.00</t>
  </si>
  <si>
    <t>978-90-04-16276-1</t>
  </si>
  <si>
    <t>Sexuality, Law and Legal Practice and the Reformation in Norway</t>
  </si>
  <si>
    <t>Anne Irene Riisøy</t>
  </si>
  <si>
    <t>Based on legislation and legal practice from the period c. 1250-1600 the book takes issue with the most important viewpoints in earlier research by early modernists: that the Reformation represented a watershed in a development characterized by greater criminalisation of sexual acts, increase in the severity of sentences and deterioration of the position of women. According to this study, in principle all or mostly all factors were already in place in the Middle Ages. In Norwegian historiography the period investigated is characterized by paucity of sources, and the period has tended to fall between two stools, respectively the medievalist and the early modernist. The ambition of this book has been to bridge the gap.</t>
  </si>
  <si>
    <t>This book argues the continuities between the medieval and early modern in Norway in regards to extramarital sexuality and the manner in which it was criminalised and punished, as well as the position of women within the law.</t>
  </si>
  <si>
    <t>All those interested in Norwegian legal history and the history of illicit sexuality</t>
  </si>
  <si>
    <t>Anne Irene Riisøy, Ph.D. (2006) in History, University of Oslo, is a  Research Fellow at the University of Oslo. Her main field of interest is Norwegian legal history on which she has published a number of articles.</t>
  </si>
  <si>
    <t>2BICHBLH, 2BIC1DN</t>
  </si>
  <si>
    <t xml:space="preserve">x, 214 pp. </t>
  </si>
  <si>
    <t>978-90-04-16314-0</t>
  </si>
  <si>
    <t>Konfession, Migration und Elitenbildung</t>
  </si>
  <si>
    <t>Studien zur Theologenausbildung des 16. Jahrhunderts</t>
  </si>
  <si>
    <t>Herausgegeben von Herman J. Selderhuis und Markus Wriedt</t>
  </si>
  <si>
    <t>The keywords migration, elite, and confession that form the leitmotiv of this book allow a focus on major subjects of  research in early modern history. Concentrating on subjects relevant to the history of education, the essays collected here offer manifold insights into new source material and the evaluation of methods. The fifteen papers cover a wide range of topics related to the education of academic theologians and clergy in the sixteenth and seventeenth centuries. As training programmes differed from university to university, this gave rise to migration and an extensive communicative network. Although a final conclusion of methodological questions requires more research, the volume provides an important contribution to the interdisciplinary discussion between representatives of the many historical disciplines.The fifteen contributors: Luca Baschera, Amy Nelson Burnett, Otfried Czaika, Simone Giese, Anja-Silvia Göing, Leonhard Hell, Wim Janse, Julian Kümmerle, Andreas Mühling, Hans Peterse, Frank van der Pol, Sünje Prühlen, Alexander Schunka, Sven Tode, and Jason Zuidema.</t>
  </si>
  <si>
    <t>In the focus of early modern history of education and professional training of theologians and clergy this collection of essays allows a wide range survey to persons, institution, texts and serial sources for the 16th and 17th centuries.</t>
  </si>
  <si>
    <t>All those interested in the history and theology of the early modern period, and in the history of education.</t>
  </si>
  <si>
    <t>&lt;b&gt;Herman Johan Selderhuis&lt;/b&gt; (1961) is Professor of Church History and Church Polity at the Theological University Apeldoorn, and Director of the Institute for Reformation Research. His other functions include those of Chair of the Editorial Committee of Martin Bucer’s Latin works (&lt;i&gt;Martin Bucer: Opera Latina&lt;/i&gt;) and President of the International Congress on Calvin Research.&lt;b&gt;Markus Wriedt&lt;/b&gt; (1958) is Professor of Church History and Historical Theology at Marquette University and Johann Wolfgang von Goethe University, Frankfurt/Main. He is managing editor of the &lt;i&gt;Archive for Reformation History – Literature review&lt;/i&gt;, and author or editor of several books on late medieval and Reformation theology.</t>
  </si>
  <si>
    <t>2BICHBLH, 2BICHBTB, 2BICHRCM</t>
  </si>
  <si>
    <t>HIS010000, HIS054000, REL067000</t>
  </si>
  <si>
    <t xml:space="preserve">xii, 372 pp. </t>
  </si>
  <si>
    <t>978-90-04-17364-4</t>
  </si>
  <si>
    <t>978-90-04-23622-6</t>
  </si>
  <si>
    <t>A Companion to Reformed Orthodoxy</t>
  </si>
  <si>
    <t>Edited by Herman J. Selderhuis</t>
  </si>
  <si>
    <t>This book reflects and comprises the latest in research on the history and theology of Reformed Orthodoxy (± 1550-1750)  and is at the same time a work in progress, which makes this volume in the Companion series unique. The reason for this is not only the quality of the authors and the chapters they have produced, but also the fact that the study of Reformed Orthodoxy has in recent years taken an entirely new approach and has received renewed and spirited attention, whose results have so far not been brought together in one book. The renewed interest and reappraisal of this period in intellectual history is reflected in this work in which an international team of renowned scholars give an oversight of this fascinating period in intellectual history. Contributors include Willem van Asselt, Aza Goudriaan, Irena Backus, Mark Beach, Christian Moser, Anton Vos, Tobias Sarx, Andreas Mühling, Carl Trueman, Graeme Murdock, Joel Beeke, Sebastian Rehnman, Scott Clark, John Fesko, Luca Baschera, Maarten Wisse, Hugo Meijer, Pieter Rouwendal, and John Witte.</t>
  </si>
  <si>
    <t>An international team of renowned scholars give an oversight of the history and theology of Reformed Orthodoxy (± 1550-1750). The renewed interest in this fascinating period in intellectual history is documented in this Companion.</t>
  </si>
  <si>
    <t>All those interested in intellectual history, the history and theology of Reformed Protestantism as well as church historians ad theologians in general.</t>
  </si>
  <si>
    <t>Herman J. Selderhuis (1961), Professor of Church History at the Theological University Apeldoorn, Director of Refo500, Academic Curator John a Lasco Library Emden</t>
  </si>
  <si>
    <t>2BICGBC, 2BICHBLH, 2BICHRCC2, 2BICHRCC93</t>
  </si>
  <si>
    <t>REF000000, HIS010000, REL015000, REL093000</t>
  </si>
  <si>
    <t>x, 690 pp.</t>
  </si>
  <si>
    <t>EUR 215.00</t>
  </si>
  <si>
    <t>US$ 277.00</t>
  </si>
  <si>
    <t>978-90-04-18867-9</t>
  </si>
  <si>
    <t>The Missing Public Disputations of Jacobus Arminius</t>
  </si>
  <si>
    <t>Introduction, Text, and Notes</t>
  </si>
  <si>
    <t>Keith D. Stanglin</t>
  </si>
  <si>
    <t>Jacobus Arminius (1559-1609) composed 61 public disputations during his brief tenure as professor of theology at Leiden University, 36 of which have never before been collected and published, and have been neglected by scholars for four centuries. This critical edition supplements the works of Arminius by presenting these texts in the original Latin, complete with notes and summaries in English. The texts are preceded by a helpful introduction to the genre of theological disputations. In addition, the question of disputation authorship is treated exhaustively for the first time, demonstrating Arminius's primary authorship of these documents.</t>
  </si>
  <si>
    <t>This book presents for the first time 36 previously uncollected public disputations of Jacobus Arminius. In addition to summaries in English, the texts are preceded by an introduction to disputations in general and an examination of the question of authorship.</t>
  </si>
  <si>
    <t>All those interested in early modern theology and disputations, as well as anyone interested in the historical and current debates between Arminianism and Calvinism.</t>
  </si>
  <si>
    <t>&lt;b&gt;Keith D. Stanglin&lt;/b&gt;, Ph.D. (2006) in Historical Theology, Calvin Theological Seminary, is Assistant Professor of Historical Theology at Harding University. He has published &lt;i&gt;Arminius on the Assurance of Salvation&lt;/i&gt; (Brill, 2007), and co-edited &lt;i&gt;Arminius, Arminianism, and Europe&lt;/i&gt; (Brill, 2009).</t>
  </si>
  <si>
    <t>xvi, 630 pp.</t>
  </si>
  <si>
    <t>EUR 171.00</t>
  </si>
  <si>
    <t>US$ 210.00</t>
  </si>
  <si>
    <t>978-90-04-30102-3</t>
  </si>
  <si>
    <t>A Companion to the Swiss Reformation</t>
  </si>
  <si>
    <t>Edited by Amy Nelson Burnett and Emidio Campi</t>
  </si>
  <si>
    <t>&lt;i&gt;A Companion to the Swiss Reformation&lt;/i&gt; describes the course of the Protestant Reformation in the Swiss Confederation over the course of the sixteenth century. Its essays examine the successes as well as the failures of the reformation movement, considering not only the institutional churches but also the spread of Anabaptism. The volume highlights the different form that the Reformation took among the members of the Confederation and its allied territories, and it describes the political, social and cultural consequences of the Reformation for the Confederation as a whole.Contributors are: Irena Backus, Jan-Andrea Bernhard, Amy Nelson Burnett, Michael W. Bruening, Erich Bryner, Emidio Campi, Bruce Gordon, Kaspar von Greyerz, Sundar Henny, Karin Maag, Thomas Maissen, Regula Schmid-Keeling, Martin Sallmann, and Andrea Strübind.</t>
  </si>
  <si>
    <t>&lt;i&gt;A Companion to the Swiss Reformation&lt;/i&gt; presents the varied form taken by the Protestant Reformation in Switzerland over the course of the sixteenth century, highlighting regional differences as well as consequences for the Swiss Confederation as a whole.</t>
  </si>
  <si>
    <t>Students and scholars of early modern history, church history, and historical theology, as well as university and seminary libraries and educated laity interested in the Reformation.</t>
  </si>
  <si>
    <t>Amy Nelson Burnett, Ph.D. (1989), is the Varner Professor of History at the University of Nebraska-Lincoln. She is the author of several books and articles on the Swiss Reformation, including &lt;i&gt;Teaching the Reformation: Ministers and their Message in Basel, 1529-1629&lt;/i&gt; (2006).Emidio Campi, Dr. theol. Dr. h.c., is Professor Emeritus of Church History and Director Emeritus of the Institute for Swiss Reformation History at the University of Zurich. He has written widely on the Swiss Reformation. His latest book is &lt;i&gt;Shifting Patterns of Reformed Tradition&lt;/i&gt; (2014).</t>
  </si>
  <si>
    <t>2BICGBC, 2BICHRCC2, 2BIC1DFH</t>
  </si>
  <si>
    <t>REF000000, REL015000, NON000000</t>
  </si>
  <si>
    <t>682 pp, 81 full-color images, 8 maps</t>
  </si>
  <si>
    <t>EUR 197.00</t>
  </si>
  <si>
    <t>US$ 255.00</t>
  </si>
  <si>
    <t>978-90-04-17132-9</t>
  </si>
  <si>
    <t>Martin Bucer Briefwechsel/Correspondance: Band VII (Oktober 1531 - März 1532)</t>
  </si>
  <si>
    <t>Herausgegeben und bearbeitet von Berndt Hamm, Reinhold Friedrich und Wolfgang Simon in Zusammenarbeit mit Matthieu Arnold</t>
  </si>
  <si>
    <t>Unlike most theologians of his age, Martin Bucer proved to be farsighted with respect to European affairs: In addition to his contacts within Alsace and Germany he established relations with almost every European country. It was his ecumenical attitude that always led him to mediate between the parties in the religious battles of his time. His deep commitment to the goal of reaching agreement can be traced in all his activities, works and letters.Since the first editor, Jean Rott (Strasbourg), died in 1998, Bucer's correspondence has been edited in Erlangen. This academic edition of source material provides future research with a broad basis for significant aspects of Reformation history about which very little is known. Volume VII covers the period from October 1531 to March 1532.</t>
  </si>
  <si>
    <t>&lt;b&gt;Berndt Hamm&lt;/b&gt;, Dr. theol., ist ordentlicher Universitätsprofessor an der Universität Erlangen-Nürnberg. Forschungen zu spätmittelalterlicher Theologie und Frömmigkeit, zur Geschichte des Humanismus, zur deutschen und europäischen Reformationsgeschichte und zum Verhältnis von Theologie und Nationalsozialismus in Deutschland.&lt;b&gt;Reinhold Friedrich&lt;/b&gt;, Dr. theol., ist außerplanmäßiger Universitätsprofessor und wissenschaftlicher Mitarbeiter an der Universität Erlangen-Nürnberg. Forschungen zur Kirchengeschichte des 16. Jahrhunderts und zur Liturgiewissenschaft des 19. Jahrhunderts.&lt;b&gt;Wolfgang Simon&lt;/b&gt;, Dr. theol., ist wissenschaftlicher Mitarbeiter an der Universität Erlangen-Nürnberg. Forschungen zur Kirchengeschichte des 16. Jahrhunderts.</t>
  </si>
  <si>
    <t xml:space="preserve">cxxviii, 568 pp. </t>
  </si>
  <si>
    <t>EUR 184.00</t>
  </si>
  <si>
    <t>US$ 228.00</t>
  </si>
  <si>
    <t>136/7</t>
  </si>
  <si>
    <t>French</t>
  </si>
  <si>
    <t>978-90-04-18863-1</t>
  </si>
  <si>
    <t>Revisiting the Synod of Dordt (1618-1619)</t>
  </si>
  <si>
    <t>Edited by Aza Goudriaan and Fred van Lieburg</t>
  </si>
  <si>
    <t>The Synod of Dordt (1618-1619), the international assembly which ended the yearslong dispute between Arminians and Calvinists, was a defining event in the history of the Dutch Republic. This collected volume presents new facts and analyses concerning the Synod, its context, and its legacy. It includes contributions on the Synod’sinternational character (Genevan delegation, James Ussher), biased historiography ( John Hales and Walter  alquanquall), scholasticism ( Johannes Maccovius), philosophical ramifications, and Arminian theology. New, manuscript-based details about the formation of the Canons of Dordt are presented. Other papers examine the Canons' ascendency to confessional status, intentional pastoral style, and view on the salvation of infants. Finally, its reception in the Dutch context as reflected in prints and printed works is mapped out.</t>
  </si>
  <si>
    <t>The Synod of Dordt (1618-1619), the international assembly which ended the years-long dispute between Arminians and Calvinists, was a defining event in Dutch history. This collected volume presents new facts and analyses concerning the Synod, its context, and its legacy.</t>
  </si>
  <si>
    <t>All those interested in historical theology, the Dutch Golden Age, Reformed thought, Arminianism, Dutch international relations.</t>
  </si>
  <si>
    <t>Aza Goudriaan, Ph.D. (1999) in Theology, University of Leiden, is Assistant Professor of Patristics and Early Modern Theology at VU University Amsterdam. His most recent book is &lt;i&gt;Reformed Orthodoxy and Philosophy, 1625-1750 &lt;/i&gt; (Brill, 2006). Fred van Lieburg, Ph.D. (1996) in History, VU University Amsterdam, is Professor in History of Dutch Protestantism at the VU University Amsterdam. He has published extensively on Reformed traditions of culture, church, and piety.</t>
  </si>
  <si>
    <t>2BICHBLH, 2BIC1DDN</t>
  </si>
  <si>
    <t>xiv, 442 pp.</t>
  </si>
  <si>
    <t>Bewegung und Beharrung: Aspekte des reformierten Protestantismus, 1520-1650</t>
  </si>
  <si>
    <t>Herausgegeben von Christian Moser und Peter Opitz, unter Mitwirkung von Hans Ulrich Bächtold, Luca Baschera und Alexandra Kess</t>
  </si>
  <si>
    <t>Wer sich der Erforschung des reformierten Protestantismus widmet, setzt sich mit einer komplexen Bewegung auseinander: Religiöse, theologische und kulturelle Traditionen werden kritisch reflektiert, bisweilen verworfen oder aber in neuer Interpretation weitergeführt. Politische und soziale Veränderungen zeitigen gravierende Konsequenzen für Einzelne wie für ganze Landschaften. Gewollt oder ungewollt bleiben dabei Veränderung und Beharrung eng ineinander verwoben. Historians recognize that the field of reformed Protestantism is multi-faceted: religious, theological and cultural traditions are critically reflected, occasionally revised and reinterpreted. Political and social changes can have a grave impact on individuals or landscapes. Traditions and change remain interwoven in this process, whether intentional or not. Contributors are Hans Ulrich Bächtold, Luca Baschera, Erich Bryner, Michael Baumann, Jan-Andrea Bernhard, Christine Christ- von Wedel, Emanuele Fiume, Bruce Gordon, Rainer Henrich, Frank A. James III, Torrance Kirby, Elsie Anne McKee, Joseph C. McLelland, Urs B. Leu, Christian Moser, Markus Ries, Kurt Jakob Rüetschi, Alfred Schindler, Herman J. Selderhuis, Peter Stotz, Christoph Strohm, and Philipp Wälchli.</t>
  </si>
  <si>
    <t>Die Beiträge dieser Festschrift für den Zürcher Reformationshistoriker Emidio Campi beleuchten ausgewählte Aspekte, welche die Geschichte des reformierten Protestantismus als komplexen Prozess von Bewegung und Beharrung ausmachen.</t>
  </si>
  <si>
    <t>Theologinnen und Theologen, Historikerinnen und Historiker und alle, die sich für die Geschichte des reformierten Protestantismus und der Frühen Neuzeit interessieren.</t>
  </si>
  <si>
    <t>&lt;b&gt;Christian Moser&lt;/b&gt;, Ph.D (2008) in Theology, is &lt;i&gt;Oberassistent&lt;/i&gt; at the Swiss Reformation Studies Institute, University of Zurich.&lt;b&gt;Peter Opitz&lt;/b&gt;, Ph.D (1994) in Theology, is &lt;i&gt;Privatdozent&lt;/i&gt; of Church History at the University of Zurich.&lt;b&gt;Christian Moser&lt;/b&gt;, Dr. theol. (2008), ist Oberassistent am Institut für Schweizerische Reformationsgeschichte der Universität Zürich.&lt;b&gt;Peter Opitz&lt;/b&gt;, Dr. theol. (1994), habil. (2003), ist Privatdozent für Kirchengeschichte an der Universität Zürich.</t>
  </si>
  <si>
    <t>2BICHBTB, 2BICHRCC9</t>
  </si>
  <si>
    <t>HIS054000, REL053000</t>
  </si>
  <si>
    <t xml:space="preserve">x, 470 pp. </t>
  </si>
  <si>
    <t>978-90-04-17806-9</t>
  </si>
  <si>
    <t>978-90-04-17922-6</t>
  </si>
  <si>
    <t>The Vocabulary of Censure and Exclusion in the Early Modern Reformed Tradition</t>
  </si>
  <si>
    <t>Edited by Raymond A. Mentzer, Françoise Moreil and Philippe Chareyre</t>
  </si>
  <si>
    <t>Church discipline and the Reformed consistory, whether in Hungary, the Swiss world, France, The Netherlands or the British Isles, have become the subject of intense scholarly discussion. The fifteen essays gathered in this volume examine the process of censure and excommunication across Europe from the mid-sixteenth through the late eighteenth centuries. They reevaluate the relationship of women to ecclesiastical authority and explore the complex ways in which exclusion from the Lord’s Supper operated. Several contributors trace the decrease in excommunication over time; others underscore national differences in its nature and the surprising infrequency of application. Together, they offer a fresh, unanticipated and illuminating portrait of the reform of morals associated with John Calvin and his followers.Les disciplines ecclésiastiques et les consistoire réformés aussi bien en Hongrie, que dans le monde Suisse, la France, les Pays-Bas ou les Îles britanniques, ont fait l'objet d'intenses débats universitaires. Les quinze textes réunis dans ce volume examinent les processus de censure et d'excommunication pratiqués dans toute l'Europe depuis le milieu du XVIe siècle jusqu'à la fin du XVIIIe siècle. Ils réexaminent les positions des femmes face à l'autorité ecclésiastique et explorent les différentes manières de concevoir et d'appliquer l'exclusion de la Cène. Plusieurs contributeurs décrivent la diminution de la pratique de l'excommunication au fil du temps, d'autres soulignent les différences nationales dans sa nature et les surprenantes variations de son application. Tous offrent un nouveau portrait, inattendu et éclairant, de la réforme de la morale associée à Jean Calvin et ses successeurs.Contributors are Edwin Bezzina, Serge Brunet, Philippe Chareyre, Christian Grosse, Robert M. Kingdon, Suzannah Lipscomb, Michelle Magdelaine, Françoise Moreil, Graeme Murdock, Judith Pollmann, Didier Poton, Salomon Rizzo, Andrew Spicer, Karen Spierling, Nicole Staremberg Goy, and Margo Todd.</t>
  </si>
  <si>
    <t>The essays gathered in this volume explore church discipline and the Reformed consistory across Europe from the mid-sixteenth through the late eighteenth centuries. They offer imaginative, often unanticipated perspectives on the nature of censure and excommunication.Les articles réunis dans ce volume analysent disciplines ecclésiastiques et consistoires réformés dans toute l'Europe depuis le milieu du XVIe siècle jusqu'à à la fin du XVIIIe siècle. Ils offrent des perspectives novatrices et souvent imprévues sur la nature de la censure et de l'excommunication.</t>
  </si>
  <si>
    <t>Persons interested in social history, the history of early modern Europe, the Reformation, the history of the Christian church, developments in the Reformed tradition, and the history of France.Personnes intéressées par l'histoire sociale, l'histoire du début de l'Europe moderne, de la Réforme, de l'histoire de l'Eglise, de l'évolution de la tradition réformée, et plus généralement de l'histoire de France.</t>
  </si>
  <si>
    <t>&lt;b&gt;Raymond A. Mentzer&lt;/b&gt;, Ph.D. (1973) in History, University of Wisconsin-Madison, holds the Daniel J. Krumm Family Chair in Reformation Studies at the University of Iowa. His research centers on the French Reformation. He recently published &lt;i&gt;La construction de l’identité réformée aux 16e et 17e siècles: le rôle des consistoires&lt;/i&gt; (Paris, 2006).&lt;b&gt;Françoise Moreil&lt;/b&gt;, Ph.D. (1984) in History, University of Montpellier III, is &lt;i&gt;maître de conférences&lt;/i&gt; at the University of Avignon. He currently works on Protestants in the Principality of Orange during the Ancien Regime.&lt;b&gt;Philippe Chareyre&lt;/b&gt;, Ph.D. (1987) in History, University of Montpellier III, is Professor of History at the University of Pau (France). His research focuses on the Reformation in southern France and Bearn.</t>
  </si>
  <si>
    <t xml:space="preserve">347 pp. </t>
  </si>
  <si>
    <t>978-90-04-20697-7</t>
  </si>
  <si>
    <t>A Companion to Multiconfessionalism in the Early Modern World</t>
  </si>
  <si>
    <t>Edited by Thomas Max Safley</t>
  </si>
  <si>
    <t>In the sixteenth century, the Christian church and Christian worship fragmented into a multiplicity of confessions that has grown to the present day.  The essays in this volume demonstrate that multiconfessionalism, understood as the legally recognized and politically supported coexistence of two or more confessions in a single polity, was the rule rather than the exception for most of early modern Europe.  The contributors examine its causes and effects.  They demonstrate that local religious groups across the continent could cooperate with confessional opponents and oppose political authorities to make decisions about their religious lives, depending on local conditions and contingencies.  In so doing, this volume offers a new vision of religion, state, and society in early modern Europe.Contributors include:  Bernard Capp, John R. D. Coffey, Jérémie Foa, David Frick, Raymond Gillespie, Benjamin Kaplan, Howard Louthan, David Luebke, Keith Luria, Guido Marnef, Graeme Murdock, Richard Ninness, Penny Roberts, Jesse Spohnholz, Peter Wallace, Lee Palmer Wandel.</t>
  </si>
  <si>
    <t>This volume brings together recent scholarship on early modern multiconfessionalism that challenges accepted notions of reformation, confessionalization, and state-building and suggests a new vision of religions, state, and society in early modern Europe.</t>
  </si>
  <si>
    <t>All those interested in the history of early modern Europe, the history of the Reformation, the history of religion, the history of the church and the history of law, as well as social, political, and cultural historians.</t>
  </si>
  <si>
    <t>Thomas Max Safley is Professor of History at the University of Pennsylvania.  He has published extensively on the social and economic history of early modern Europe, in which multiconfessionalism played a substantial role.</t>
  </si>
  <si>
    <t>2BICGBC, 2BICHBLC, 2BICHRCC2, 2BICHRCR1</t>
  </si>
  <si>
    <t>REF000000, HIS010000, REL015000, REL087000</t>
  </si>
  <si>
    <t>xii, 500 pp.</t>
  </si>
  <si>
    <t>978-90-04-17887-8</t>
  </si>
  <si>
    <t>Arminius, Arminianism, and Europe</t>
  </si>
  <si>
    <t>Jacobus Arminius (1559/60-1609)</t>
  </si>
  <si>
    <t>Edited by Th. Marius van Leeuwen, Keith D. Stanglin, Marijke Tolsma</t>
  </si>
  <si>
    <t>19 October 2009 marked the 400th anniversary of the death of Jacobus Arminius in Leiden. He was esteemed for the way in which he sought a via media between strict Calvinism and a more humanistic variant of Christian belief. However, because of his deviation from mainstream Calvinism, he has also been violently attacked. Was he a pioneer, who enriched the Reformed tradition by opening it towards new horizons, or a heretic, who founded a new tradition, as an alternative to Reformed theology?The day of the death of this remarkable theologian was commemorated with a conference at Leiden University on Arminius, Aminianism, and Europe (9 and 10 October 2009). The main contributions to that conference are collected in this book. The first part contains some essays on the thinking of Arminius himself: the structure of his theology, his relation to Augustine, and to Rome. The second part deals with Arminianism. Was it influenced by Socinianism, as its opponents often claimed? How was it received in Europe: in Germany, Switzerland (Geneva), England, and Ireland? How far did Arminianism prepare the way for the ideals of the Enlightenment, which made its entry later on in the seventeenth century? An extensive iconography of Jacobus Arminius and an annotated bibliography of all his known writings complete, in the third part, this volume.</t>
  </si>
  <si>
    <t>The name of Arminius (1559/60 - 1609) is connected with a specific variant of the Reformed tradition: more rational and humanistic than mainstream Calvinism. This book gives an impression of the current research into his work. The focus is on the influence of Arminianism all over Europe, mainly in the seventeenth and eighteenth century. An extensive survey of the portraits of Arminius and a comprehensive bibliography of his writings complete this book.</t>
  </si>
  <si>
    <t>All those interested in protestant reformation studies, the Enlightenment, Remonstrants, Arminianism, and Anti-Calvinism.</t>
  </si>
  <si>
    <t>&lt;b&gt;Th. Marius van Leeuwen&lt;/b&gt; is Professor at the Remonstrant Seminary (Institute for Religious Studies, Leiden University). He holds a Ph.D. from Leiden University (&lt;i&gt;The surplus of meaning. Ontology and eschatology in the philosophy of Paul Ricoeur&lt;/i&gt;, (Rodopi 1981). Van Leeuwen authored several books and articles on biblical hermeneutics, liturgy, the Christian year, the history of the Remonstrant Brotherhood, and ecumenism.&lt;b&gt;Keith D. Stanglin&lt;/b&gt;, Ph.D. (2006) in Historical Theology, Calvin Theological Seminary, is Assistant Professor of Historical Theology at Harding University. He has published &lt;i&gt;Arminius on the Assurance of Salvation: The Context, Roots, and Shape of the Leiden Debate, 1603-1609&lt;/i&gt; (Brill, 2007), as well as several articles on the history of theology. He specializes in Reformation and Post-Reformation theology.&lt;b&gt;Marijke Tolsma&lt;/b&gt; is art historian and coordinator at the Remonstrant Seminary, Institute for Religious Studies, Leiden University. She publishes mainly on seventeenth-century art, related to religious subjects. She published &lt;i&gt;Prachtig Protestant&lt;/i&gt; (Waanders, 2008), and contributed in Jane Turner (ed.), &lt;i&gt;The Grove Dictionary of Art&lt;/i&gt; (Oxford University Press, 2000).</t>
  </si>
  <si>
    <t xml:space="preserve">320 pp. </t>
  </si>
  <si>
    <t>Lutheran Humanists and Greek Antiquity</t>
  </si>
  <si>
    <t>Melanchthonian Scholarship between Universal History and Pedagogy</t>
  </si>
  <si>
    <t>Asaph Ben-Tov</t>
  </si>
  <si>
    <t>The textual monuments of Greco-Roman antiquity, as is well known, were a staple of Europe’s educated classes since the Renaissance. That the Reformation ushered in a new understanding of human fate and history is equally a commonplace of modern scholarship. The present study probes attitudes towards Greek antiquity by of a group of Lutheran humanists. Concentrating on Philipp Melanchthon, several of his colleagues and students, and a broader Melanchthonian milieu, a Lutheran understanding of Pagan and Christian Greek antiquity is traced in its sixteenth century context, positing it within the framework of Protestant universal history, pedagogical concerns, and the newly made acquaintance with Byzantine texts and post-Byzantine Greeks – demonstrating the need to historicize Antiquity itself in Renaissance studies and beyond.</t>
  </si>
  <si>
    <t>This book probes attitudes towards Greek antiquity by Lutheran humanists, posited in their sixteenth century context within the framework of Protestant universal history, pedagogical concerns, and the newly made acquaintance with Byzantine texts and post-Byzantine Greeks.</t>
  </si>
  <si>
    <t>All those interested in late humanism, historiography in the Renaissance and Reformation, Melanchthon, history of classical scholarship, Renaissance commentaries, Western attitudes to Byzantium and post-Byzantine Greek.</t>
  </si>
  <si>
    <t>&lt;b&gt;Asaph Ben-Tov&lt;/b&gt;, Ph.D. (2007) in History, Hebrew University, Jerusalem. His fields of interest are late humanism in Germany and the role of the Classical tradition and Orientalism in seventeenth and eighteenth century scholarship.</t>
  </si>
  <si>
    <t>2BICJFCX</t>
  </si>
  <si>
    <t>EUR 115.00</t>
  </si>
  <si>
    <t>US$ 148.00</t>
  </si>
  <si>
    <t>978-90-04-23468-0</t>
  </si>
  <si>
    <t>I-8 Ordinis primi tomus octavus</t>
  </si>
  <si>
    <t>Iulius Exclusus, De civilitate morum puerilium, Conflictus Thaliae et Barbariei</t>
  </si>
  <si>
    <t>Edd. S. Seidel Menchi, F. Bierlaire et R. Hoven †</t>
  </si>
  <si>
    <t>The dialogue &lt;i&gt;Iulius exclusus e coelis&lt;/i&gt; – a violent attack on Pope Julius II (1503-1513) and a lucid analysis of papal power regarded as an anti-apostolic institution – has been the object of a centuries-long debate. Applying the methods of philology and bibliology, which the scholarly debate has hitherto overlooked, this edition reconstructs for the first time in documented and verifiable fashion the pamphlet's origin and early circulation. Erasmus emerges from this study not only as the dialogue's author, but also as responsible for its first circulation in print. The portrait of the humanist sketched in the introductory essay – that of an impassioned political observer and an intransigent critic of both ecclesiastical and secular power – is a radical revision of the saccharine and hagiographical image of Erasmus that has been systematically built up by 20th-century historiography. The volume also contains the short dialogue &lt;i&gt;Conflictus Thaliae et Barbariei&lt;/i&gt;, making fun of bad Latin, and &lt;i&gt;De civilitate morum puerilium&lt;/i&gt;, an essential treatise in Erasmus’ pedagogical œuvre as well as in the history of education in general.</t>
  </si>
  <si>
    <t>Readers interested in the origins of the Reformation, the construction and deconstruction of papal power, the frontiers between public and private identity in the Renaissance; readers interested in Erasmus, in the ramifications of his conscience, in the use he made of the press  for self-promotion.</t>
  </si>
  <si>
    <t>Silvana Seidel Menchi, Dr. habil.(1990) in History, University of Heidelberg, is Dr. h. c. at the University of Basel and Professor Emerita of History at University of Pisa. She has edited works by Francesco Guicciardini and Erasmus and has written books on Erasmus' influence in Italy, on the Roman Inquisition and on matrimonial conflicts in Italy and Europe. Franz Bierlaire, Professor Emeritus of the Université de Liège, taught modern history in Liège and history of the Christian churches at Free University Brussels. His research comprises history of humanism (Erasmus and erasmianism), history of the book, and history of education and childhood of the Renaissance period. He wrote studies on Erasmus, his pupils, his pedagogical methods, and the vicissitudes and use of his manuals on the education of children.</t>
  </si>
  <si>
    <t>1BICHPCB</t>
  </si>
  <si>
    <t>PHI012000</t>
  </si>
  <si>
    <t>x, 426 pp.</t>
  </si>
  <si>
    <t>US$ 143.00</t>
  </si>
  <si>
    <t>Opera Omnia Desiderii Erasmi – Erasmus, &lt;i&gt;Opera Omnia&lt;/i&gt;</t>
  </si>
  <si>
    <t>I-8</t>
  </si>
  <si>
    <t>978-90-04-17564-8</t>
  </si>
  <si>
    <t>VI-9 Ordinis sexti tomus nonus</t>
  </si>
  <si>
    <t>Annotationes in novum testamentum (pars quinta)</t>
  </si>
  <si>
    <t>Ed. M.L. van Poll-van de Lisdonk</t>
  </si>
  <si>
    <t>Part Five of the Amsterdam edition of the Latin text of Erasmus’ &lt;i&gt;Annotations to the New Testament&lt;/i&gt; presents his notes on Paul’s letters to the Galatians, Ephesians, Philippians, Colossians, and to the Thessalonians 1 &amp; 2.  A critical edition of the Latin text is offered containing an introduction in German and a commentary including an identification of sources quoted, and, where relevant, any linguistic, philological, theological or historical background information necessary to understand the Latin text.</t>
  </si>
  <si>
    <t>Part Five of the Amsterdam edition of the Latin text of Erasmus’ &lt;i&gt;Annotations to the New Testament&lt;/i&gt; presents his notes on Paul’s letters to the Galatians, Ephesians, Philippians, Colossians, and to the Thessalonians 1 &amp; 2.</t>
  </si>
  <si>
    <t>Scholars of Erasmus, humanism, the reformation, the history of bible scholarship and biblical exegesis.</t>
  </si>
  <si>
    <t>&lt;b&gt;Miekske van Poll-van de Lisdonk&lt;/b&gt; (Ph.D. Nijmegen, 1981) has collaborated on the edition of Erasmus's &lt;i&gt;Opera omnia&lt;/i&gt; since 1987. She has been secretary of its &lt;i&gt;Comité de Rédaction&lt;/i&gt; since 2002 and has worked as a researcher at the Huygens Institute since 2006. She is editor of five other volumes in Erasmus's &lt;i&gt;Opera omnia&lt;/i&gt; and is currently working on a further volume of Erasmus's &lt;i&gt;Annotationes in Nov. Test.&lt;/i&gt; (vol. VI-10).</t>
  </si>
  <si>
    <t>2BICHRCG, 2BIC2ADL</t>
  </si>
  <si>
    <t>REL006400, NON000000</t>
  </si>
  <si>
    <t xml:space="preserve">xii, 484 pp. </t>
  </si>
  <si>
    <t>VI-9</t>
  </si>
  <si>
    <t>978-90-04-18456-5</t>
  </si>
  <si>
    <t>Clément Marot and Religion</t>
  </si>
  <si>
    <t>A Re-assessment in the Light of his Psalm Paraphrases</t>
  </si>
  <si>
    <t>Dick Wursten</t>
  </si>
  <si>
    <t>Famous mainly for his chansons and epigrams, the French poet Clément Marot (1496-1544) also supplied the texts for the Huguenot Psalter. Did he only paraphrase the Psalms to do Marguerite de Navarre, the leading lady of reform-oriented France, a favour, or was there more to it? This book offers a new approach to this question, which has got stuck in a yes-no discussion. A breakthrough is forced by the author’s focussing on the Psalm paraphrases themselves, which until now have never actually been included in Marot research.Analysed from a multidisciplinary perspective the successive versions of these paraphrases reveal that Marot was interested in reaching a consistent, literary, and historically reliable versification of the Psalms, thus implicitly questioning the traditional christological exegesis. The author’s perusal of Jewish exegetical insights (Kimhi, Ibn Ezra) in Martin Bucer’s Commentary shows where Marot acquired a satisfactory hermeneutical framework.</t>
  </si>
  <si>
    <t>A far-reaching analysis of Clément Marot’s poetry (mainly his Psalm paraphrases) shows that this poet was much more than a frivolous court poet; he was touched by the humanist yearning to restore old texts (in this case the Jewish Psalter) to their original glory. In his translations he was inspired by Martin Bucer’s Commentary.</t>
  </si>
  <si>
    <t>All those interested in French Renaissance literature, Church history of the sixteenth century, the Huguenot Psalter, and the history of the exegesis and hermeneutics of the Psalter, mainly the influence of Jewish exegesis in the early stages of the Reformation.</t>
  </si>
  <si>
    <t>Dick Wursten (1960), PhD in Church History, VU University Amsterdam (2009), is active on the interface between theology, history, and culture (especially poetry and music), with a preference for early sixteenth-century France. He lives in Antwerp and in daily life works for the religious education inspection in Flanders.</t>
  </si>
  <si>
    <t>xiv, 436 pp.</t>
  </si>
  <si>
    <t>EUR 152.00</t>
  </si>
  <si>
    <t>978-90-04-17965-3</t>
  </si>
  <si>
    <t>EUR 120.00</t>
  </si>
  <si>
    <t>Brill's Studies in Intellectual History</t>
  </si>
  <si>
    <t>978-04-44-86269-3</t>
  </si>
  <si>
    <t>IX-1 Ordinis noni tomus primus</t>
  </si>
  <si>
    <t>Ed. C. Augustijn</t>
  </si>
  <si>
    <t>&lt;i&gt;Ordo IX&lt;/i&gt; contains Erasmus’ controversies with his evangelical opponents, &lt;i&gt;viz.&lt;/i&gt; the apologetics that Erasmus wished to write in his numerous polemics. This volume of the Amsterdam edition of his &lt;i&gt;Opera omnia&lt;/i&gt; presents a critical edition of the Latin text of seven of these writings, accompanied by an introduction in German and a commentary including an identification of sources quoted, and, where relevant, linguistic, philological, theological or historical background information.</t>
  </si>
  <si>
    <t>&lt;i&gt;Ordo IX&lt;/i&gt; contains Erasmus’ controversies with his evangelical opponents, &lt;i&gt;viz.&lt;/i&gt; the apologetics that Erasmus wished to write in his numerous polemics.</t>
  </si>
  <si>
    <t>viii, 506 pp.</t>
  </si>
  <si>
    <t>EUR 142.00</t>
  </si>
  <si>
    <t>US$ 174.00</t>
  </si>
  <si>
    <t>IX-1</t>
  </si>
  <si>
    <t>978-90-04-31358-3</t>
  </si>
  <si>
    <t>V-8 Ordinis quinti tomus octavus</t>
  </si>
  <si>
    <t>Enchiridion, Exomologesis</t>
  </si>
  <si>
    <t>Edité par J. Domański, J.P. Massaut, A. Godin</t>
  </si>
  <si>
    <t>This volume, V-8, of the Erasmi Opera Omnia contains the Enchiridion, Erasmus’ theological programme and the Exomologesis, his treatise on confession. These two texts are at the heart of Erasmian theology. This volume offers the first critical edition of these core texts with extensive commentaries and introductions.Ce volume, V-8, des Erasmi Opera Omnia contient l’Enchiridion, le programme théologique d’Erasme, et l’Exomologesis, son  traité sur la confession. Ces deux textes sont au coeur de la théologie érasmienne. Ce volume présente la première édition critique de ces textes fondamentaux avec de nombreux commentaires et présentations</t>
  </si>
  <si>
    <t>This volume presents the &lt;i&gt;Enchiridion&lt;/i&gt; and the &lt;i&gt;Exomologesis&lt;/i&gt;, two core texts of Erasmian theology.Ce volume présente l’Enchiridion et l’Exomologesis, deux textes fondementaux de la théologie érasmienne.</t>
  </si>
  <si>
    <t>All those interested in Renaissance studies, Biblical scholarship, and the history of theology.      Ceux qui s’interessent dans les études de la Renaissance, études bibliques et l’histoire de la théologie.</t>
  </si>
  <si>
    <t>Juliusz Domański (1927) is Professor emeritus of Ancient, Medieval and Renaissance Philosophy at the University of Warsaw.Jean-Pierre Massaut is Professor emeritus of the University of Liège, and an expert on religious and intellectual life in sixteenth-century France.André Godin (1927) is Professor emeritus at the CNRS in Paris. He specialized in Erasmus and his reading of Origen, and in Jean Vitrier.</t>
  </si>
  <si>
    <t>2BICHB, 2BICHP, 2BICHR, 2BIC3JB</t>
  </si>
  <si>
    <t>HIS000000, PHI000000, REL000000, NON000000</t>
  </si>
  <si>
    <t>460 pp</t>
  </si>
  <si>
    <t>EUR 149.00</t>
  </si>
  <si>
    <t>US$ 179.00</t>
  </si>
  <si>
    <t>V-8</t>
  </si>
  <si>
    <t>978-04-44-85383-7</t>
  </si>
  <si>
    <t>IV-3 Ordinis quarti tomus tertius</t>
  </si>
  <si>
    <t>Moriae encomium id est Stultitiae laus</t>
  </si>
  <si>
    <t>Ed. C.H. Miller</t>
  </si>
  <si>
    <t>In this volume of the Amsterdam edition of the Latin texts of Erasmus, Erasmus’ famous &lt;i&gt;Praise of Folly&lt;/i&gt; is presented by Clarence Miller. The volume offers a critical edition of the Latin text, with an introduction and commentary in English. The introduction and the commentary offer the reader the philological, theological and historical background information needed for a better understanding of the text, and the identification of Erasmus’ sources.</t>
  </si>
  <si>
    <t>In this volume of the Amsterdam edition of the Latin texts of Erasmus, Erasmus’ famous &lt;i&gt;Praise of Folly&lt;/i&gt; is presented by Clarence Miller.</t>
  </si>
  <si>
    <t>vii, 224 pp.</t>
  </si>
  <si>
    <t>IV-3</t>
  </si>
  <si>
    <t>978-90-04-18454-1</t>
  </si>
  <si>
    <t>Enduring Loss in Early Modern Germany</t>
  </si>
  <si>
    <t>Cross Disciplinary Perspectives</t>
  </si>
  <si>
    <t>Edited by Lynne Tatlock, &lt;i&gt;Washington University, St. Louis&lt;/i&gt;</t>
  </si>
  <si>
    <t>This anthology assembles cross-disciplinary perspectives on the experience of and responses to forms of material and spiritual loss in early modern Germany, tracing how individuals and communities registered, coped with, and made sense of such events as war, religious reform, bankruptcy, religious marginalization, the death of spouses and children, and the loss of freedom of movement through a spectrum of activities including writing poetry, keeping diaries, erecting monuments, collecting books, singing, painting, reconfiguring space, repeatedly migrating, and painting, and thereby not only turned loss into gain but self-consciously made history. Emerging from the 2008 interdisiplinary conference of &lt;i&gt;Frühe Neuzeit Interdisziplinär&lt;/i&gt;, the essays reveal how loss helped to create identity and gave rise to agency and creativity on the cusp of modernity.Contributors are Rosalind J. Beiler, Claudia Benthien, Jill Bepler, Duane J. Corpis, Alexander J. Fisher, Ulrike Gleixner, Claudia Jarzebowski, Hans Medick, Barbara Lawatsch Melton, Christopher Ocker, Helmut Puff, Thomas Max Safley, Jeffrey Chipps Smith, Lynne Tatlock, Mara Wade, Lee Palmer Wandel, and Bethany Wiggin.</t>
  </si>
  <si>
    <t>Cross-disciplinary perspectives on responses to material and spiritual loss in early modern Germany trace how individuals and communities registered, coped with, and made sense of deprivation through a spectrum of activities, often turning loss into gain and acquiring agency.</t>
  </si>
  <si>
    <t>Those interested in the history of emotions and of mourning and commemoration, women’s history, social history, historical anthropological approaches, literature, and the long-term effects of the Reformation in early modern Germany.</t>
  </si>
  <si>
    <t>&lt;b&gt;Lynne Tatlock&lt;/b&gt; (Ph.D. 1981, Indiana University) is Hortense and Tobias Lewin Distinguished Professor in the Humanities at Washington University in St. Louis. She has published widely on German literature and culture and recently translated meditations by Catharina Regina von Greiffenberg (Chicago, 2008).</t>
  </si>
  <si>
    <t>2BICDS, 2BIC1DF</t>
  </si>
  <si>
    <t>LIT000000, NON000000</t>
  </si>
  <si>
    <t>xxx, 478 pp. (incl. 47 illustrations)</t>
  </si>
  <si>
    <t>978-90-04-23371-3</t>
  </si>
  <si>
    <t>IX-5 Ordinis noni tomus quintus</t>
  </si>
  <si>
    <t>Controversies with Noel Beda</t>
  </si>
  <si>
    <t>Ed. E. Rabbie</t>
  </si>
  <si>
    <t>This volume contains the polemic against Natalis Beda, syndic of the University of Paris. Unlike most of Erasmus’ apologies, it does not concern the edition of the Novum Instrumentum, Erasmus’ new Latin translation of and commentary on the Greek text of the New Testament. It is rather a fourfold defence of (parts of) Erasmus’ highly popular paraphrases on the New Testament (published between 1517 and 1524) and as such is the most voluminous of Erasmus’ polemics against any of his Roman Catholic adversaries (only the Hyperaspistes in two books against Martin Luther is somewhat longer). After two preliminary responses (Divinationes, Elenchus), Erasmus wrote the main part of the polemic, Supputationes, published in March 1527, in no more than a month.</t>
  </si>
  <si>
    <t>This volume of the Amsterdam edition of the apologies contains the critical edition of the Latin text of the polemics against the Paris theologian Natalis Beda on the Paraphrases on the New Testament (1526-1529).</t>
  </si>
  <si>
    <t>All those interested in Erasmus and northern European humanism, Neo-Latinists, theologians interested in the history of New Testament Studies, or in systematic theology.</t>
  </si>
  <si>
    <t>Edwin Rabbie, Ph.D. (1986) in Classics, University of Amsterdam, LL.M. (1994), Leiden University, is justice in the district court of The Hague. He has published critical editions of Hugo Grotius and other Neo-Latin authors.</t>
  </si>
  <si>
    <t>xiv, 678 pp.</t>
  </si>
  <si>
    <t>EUR 172.00</t>
  </si>
  <si>
    <t>US$ 221.00</t>
  </si>
  <si>
    <t>IX-5</t>
  </si>
  <si>
    <t>978-90-04-28251-3</t>
  </si>
  <si>
    <t>IX-7 Ordinis noni tomus septimus</t>
  </si>
  <si>
    <t>Declarationes ad censuras Lutetiae vulgatas sub nomine facultatis theologiae Parisiensis</t>
  </si>
  <si>
    <t>Edd. C.H. Miller &amp; J.K. Farge</t>
  </si>
  <si>
    <t>This book contains the critical text (with introduction and annotations) of Eramus’s detailed, revised answer to the objections brought by the Paris theologians against 174 propositions drawn from a wide range of Erasmus’s theological works and his Colloquies, the &lt;i&gt;Declarationes&lt;/i&gt;. The Paris attack was the culmination of a decade of complex and often heated exchanges between Erasmus and the University under the leadership of Noel Beda. The topics include the major (and some minor) subjects which arose because of Erasmus’s own program of theological and religious reform. They also include points controverted by other reformers (Luther, Zwingli and others) with whom the University associated Erasmus. The arguments are multifarious, verbose, complex, and intricate. But the &lt;i&gt;Declarationes&lt;/i&gt; provides us with a strong sense of the issues and the rhetoric that prevailed in the momentous clash of scholastic and humanist approaches to the doctrine and reform of the Church.</t>
  </si>
  <si>
    <t>This work presents an annotated text of the most comprehensive and detailed arguments in Erasmus's conflict with the Catholic, conservative, scholastic theologians, the &lt;i&gt;Declarationes&lt;/i&gt;. It also shows the contrast between the scholastic/logical and the humanist/rhetorical approach to Scripture and to theological questions.</t>
  </si>
  <si>
    <t>Those interested in intellectual history, the history of religion, Scholastic theology, Reformation polemics, Humanist reform and rhetorical methods, Scriptural hermeneutics in the early sixteenth century.</t>
  </si>
  <si>
    <t>&lt;b&gt;Clarence H. Miller&lt;/b&gt;, Ph. D. (1955) in English Language and Literature, Harvard University, Emeritus Professor of English at St. Louis University, has edited and translated several works by St. Thomas More and Erasmus and published extensively on major English writers.&lt;b&gt;James K. Farge&lt;/b&gt;, Ph.D. (1976) in History, University of Toronto, Senior Fellow and Curator of Rare Books and Special Collections in the Pontifical Institute of Mediaeval Studies, Toronto, has published monographs about, and edited texts from, the Faculties of Theology and Arts of the University of Paris in the sixteenth century. He has edited a volume of Erasmus’s correspondence for CWE and will publish in 2015 a collection of documents from the Parlement de Paris in the reign of Francis I.</t>
  </si>
  <si>
    <t>2BICDSBD, 2BICHPC, 2BICHRCM</t>
  </si>
  <si>
    <t>LIT011000, PHI016000, REL067000</t>
  </si>
  <si>
    <t>350 pages</t>
  </si>
  <si>
    <t>EUR 119.00</t>
  </si>
  <si>
    <t>US$ 165.00</t>
  </si>
  <si>
    <t>IX-7</t>
  </si>
  <si>
    <t>978-90-04-28327-5</t>
  </si>
  <si>
    <t>IX-8 Ordinis noni tomus octavus</t>
  </si>
  <si>
    <t>Apologia contra Sanctium Caranzam et quatuor apologiae contra Stunicam</t>
  </si>
  <si>
    <t>Ed. H.J. de Jonge</t>
  </si>
  <si>
    <t>In 1516 Erasmus produced a new Latin translation of the New Testament and the first edition of the Greek New Testament text ever published. The work won much praise and admiration, but also aroused vehement opposition. The most tenacious adversary of Erasmus' New Testament was the Spaniard Diego López de Zúñiga, fervently opposed to Erasmus' aim to translate the New Testament in more classical and more elegant Latin than that of the Vulgate. From 1520 to 1524, Zúñiga, supported by his compatriot Sancho Carranza, published seven attacks on Erasmus. Erasmus defended himself in six apologias (1521-1529). The first of these has been edited in ASD IX, 2. The five remaining apologias, one against Carranza and four against Zúñiga, appear here for the first time in critical editions.</t>
  </si>
  <si>
    <t>This volume includes the critical edition of five apologias (1522-1529) in which Erasmus defended his New Testament translation and commentary (1516)against Diego López de Zúñiga and Sancho Carranza. The edition is partly based on manuscript sources never used before.</t>
  </si>
  <si>
    <t>All those interested in the history of New Testament scholarship, the history of biblical translation, and Erasmus' biblical philology and reform ideas, as well as Neo-Latinists, classical philologists and historians of the Reformation.</t>
  </si>
  <si>
    <t>&lt;b&gt;Henk Jan de Jonge&lt;/b&gt;, Ph.D. (1983) in Classics, Leiden University, is emeritus Professor of New Testament and Early Christian Literature at Leiden University. He has published extensively on theological traditions in Early Christianity, Erasmus' New Testament and humanist biblical scholarship.</t>
  </si>
  <si>
    <t>388 pp</t>
  </si>
  <si>
    <t>EUR 136.00</t>
  </si>
  <si>
    <t>US$ 189.00</t>
  </si>
  <si>
    <t>IX-8</t>
  </si>
  <si>
    <t>978-90-04-09762-9</t>
  </si>
  <si>
    <t>Handbook of European History 1400-1600: Late Middle Ages, Renaissance and Reformation (2 vols)</t>
  </si>
  <si>
    <t>Edited by Thomas A. Brady, Jr., Heiko A. Oberman, and James D. Tracy</t>
  </si>
  <si>
    <t>The &lt;i&gt;Handbook of European History 1400-1600&lt;/i&gt; brings together the best scholarship into an array of topical chapters that present current knowledge and thinking in ways useful to the specialist and accessible to students and to the educated non-specialist. Forty-one leading scholars in this field of history present the state of knowledge about the grand themes, main controversies and fruitful directions for research of European history in this era. Volume 1 (&lt;i&gt;Structures and Assertions&lt;/i&gt;) describes the people, lands, religions and political structures which define the setting for this historical period. Volume 2 (&lt;i&gt;Visions, Programs, Outcomes&lt;/i&gt;) covers the early stages of the process by which newly established confessional structures began to work their way among the populace.</t>
  </si>
  <si>
    <t>This work presents the state of our knowledge about the grand themes of European history in this era. It brings together the best scholarship into an array of topical chapters that present our current knowledge and thinking in ways useful to the specialist and accessible for students and the educated non-specialist. The articles are written by a distinguished international group of leading scholars in the field.</t>
  </si>
  <si>
    <t>&lt;b&gt;Thomas A. Brady, Jr.&lt;/b&gt; has taught at the University of Oregon, where he was President's Distinguished Professor of the Humanities, and he now teaches European history at the University of California, Berkeley. His writings include &lt;i&gt;Ruling Class, Regime, and Reformation at Strasbourg, 1520-1550&lt;/i&gt; (1978), &lt;i&gt;Turning Swiss: Cities and Empire, 1450-1550&lt;/i&gt; (1985), and &lt;i&gt;Protestant Politics: Jacob Sturm (1498-1553) and the German Reformation&lt;/i&gt; (1993).&lt;b&gt;Heiko A. Oberman&lt;/b&gt;, formerly of Harvard University and the University of Tübingen, is now Regents Professor of History and Director of the Division for Late Medieval and Reformation Studies at the University of Arizona. He is best known for &lt;i&gt;The Harvest of Medieval Theology&lt;/i&gt; (1963), &lt;i&gt;Masters of the Reformation&lt;/i&gt; (German, 1977), &lt;i&gt;The Roots of Anti-Semitism&lt;/i&gt; (German, 1981), and &lt;i&gt;Luther: Man between God and the Devil&lt;/i&gt; (English, 1992).&lt;b&gt;James D. Tracy&lt;/b&gt; has been a member of the History Department at the University of Minnesota since 1966. His major publications are &lt;i&gt;Erasmus: the Growth of a Mind&lt;/i&gt; (1972); &lt;i&gt;The Politics of Erasmus: a Pacifist Intellectual and his Political Milieu&lt;/i&gt; (1978); &lt;i&gt;A Financial Revolution in the Habsburg Netherlands: Renten" and "Renteniers" in the County of Holland</t>
  </si>
  <si>
    <t xml:space="preserve"> 1506-1565&lt;/i&gt; (1985); and &lt;i&gt;Holland under Habsburg Rule: the Formation of a Body Politic&lt;/i&gt; (1990)."</t>
  </si>
  <si>
    <t>Vol. 1: xxv, 709 pp. 11 maps, 3 diagrams; Vol. 2: xxviii, 722 pp. 5 maps</t>
  </si>
  <si>
    <t>EUR 188.00</t>
  </si>
  <si>
    <t>US$ 232.00</t>
  </si>
  <si>
    <t>Jonathan A. Reid</t>
  </si>
  <si>
    <t>This study reconstructs for the first time Marguerite of Navarre’s leadership of a broad circle of nobles, prelates, humanist authors, and commoners, who sought to advance the reform of the French church along evangelical (Protestant) lines. Hitherto misunderstood in scholarship, they are revealed to have pursued, despite persecution, a consistent reform program from the Meaux experiment to the end of Francis I’s reign through a variety of means: fostering local church reform, publishing a large corpus of religious literature, high-profile public preaching, and attempting to shape the direction of royal policy. Their distinctive doctrines, relations with major reformers – including their erstwhile colleague Calvin – involvement in major Reformation events, and the impact of their unsuccessful attempt are all explored.</t>
  </si>
  <si>
    <t>This study establishes the existence of a network of reformers led by the French king’s sister, Marguerite of Navarre, and traces their monumental, and ultimately stymied, attempt from 1520 to 1550 to renew the French church along evangelical (Protestant) lines.</t>
  </si>
  <si>
    <t>All those interested in the social and intellectual history of the Reformation, Renaissance literature, early printed books, and early modern politics.</t>
  </si>
  <si>
    <t>&lt;b&gt;Jonathan A. Reid&lt;/b&gt;, Ph.D. (2001), in History, University of Arizona, is Associate Professor of History at East Carolina University. He is a former Research Fellow on the Sixteenth Century French Vernacular Book Project, University of St. Andrews.</t>
  </si>
  <si>
    <t>2BICDSBD, 2BICHBTB, 2BICJFCX, 2BIC1DDF</t>
  </si>
  <si>
    <t>LIT011000, HIS054000, PHI009000, NON000000</t>
  </si>
  <si>
    <t>Vol. I: xxii, pp. 1-378; Vol. II: viii, pp. 379-800</t>
  </si>
  <si>
    <t>US$ 290.00</t>
  </si>
  <si>
    <t>978-90-04-30257-0</t>
  </si>
  <si>
    <t>Paperback</t>
  </si>
  <si>
    <t>‘Justification by Grace Alone’ Facing Confucian Self-Cultivation</t>
  </si>
  <si>
    <t>The Christian Doctrine of Justification Contextualized to New Confucianism</t>
  </si>
  <si>
    <t>By Arne Redse, &lt;i&gt;Volda University College, Volda, Norway&lt;/i&gt;</t>
  </si>
  <si>
    <t>Chinese contexts as influenced by the religious moral philosophy of New Confucianism are characterized by the idea of becoming a sage through self-cultivation. For Christian theology – with its emphasis on God’s grace rather than on self-cultivation – Confucian teaching in this matter may appear as a problem.Chinese Christian theology may ask: How can the Christian doctrine of justification by grace alone be contextualized in Chinese contexts which are characterized by the contradicting idea of self-cultivation? Another question may be equally interesting for Christian theology in all contexts: Which insights can be attained from an attempt at contextualizing the Christian doctrine of justification to contexts influenced by New Confucianism?In this book professor Arne Redse contributes to answering these questions.</t>
  </si>
  <si>
    <t>This book is an attempt at contextualizing the Christian doctrine of justification by faith – as an act of God’s grace alone. The target is Chinese contexts as influenced by the New Confucian idea of attaining sagehood by means of self-cultivation.</t>
  </si>
  <si>
    <t>Theologians and Confucian scholars interested in the relationship between Chinese theology and New Confucian teaching. A more general readership can be theologians interested in the doctrine of justification – particularly dogmatists.</t>
  </si>
  <si>
    <t>&lt;b&gt;Arne Redse&lt;/b&gt; (1950), Ph.D. in theology, MHS – School of Mission and Theology, is Professor of Religious Education at Volda University College, and Professor of Missiology at Fjellhaug International University College, in Norway. He has published monographs and articles on missiology, religious education, and Christian dogmatics.</t>
  </si>
  <si>
    <t>1BICHRCM</t>
  </si>
  <si>
    <t>2BICHRAC, 2BICHRLB, 2BIC1FPC</t>
  </si>
  <si>
    <t>REL017000, REL102000, NON000000</t>
  </si>
  <si>
    <t>EUR 89.00</t>
  </si>
  <si>
    <t>US$ 115.00</t>
  </si>
  <si>
    <t>Studies in Systematic Theology</t>
  </si>
  <si>
    <t>978-90-04-17497-9</t>
  </si>
  <si>
    <t>King's Sister – Queen of Dissent: Marguerite of Navarre (1492-1549) and her Evangelical Network (2 vols)</t>
  </si>
  <si>
    <t>EUR 235.00</t>
  </si>
  <si>
    <t>978-90-04-18036-9</t>
  </si>
  <si>
    <t>The Primacy of the Postils</t>
  </si>
  <si>
    <t>Catholics, Protestants, and the Dissemination of Ideas in Early Modern Germany</t>
  </si>
  <si>
    <t>John M. Frymire</t>
  </si>
  <si>
    <t>Scholarship on the German Reformation has long equated preaching with Protestantism, just as many scholars have employed sermons but usually in supplemental and unsystematic ways. Based on an analysis of over 400 standard sermon collections (postils) produced by Catholics, Lutherans, and Calvinists (1520-1620), this study offers the first comprehensive, systematic presentation of these works from a cross-confessional perspective. It lays to rest the notion that preaching was somehow distinctively Protestant while tracing the creation, production, use, and censorship of postils. These sermon collections were nothing less than the applied distillation of Christianity delivered on a regular basis by the clergy to the laity, and as such the most important vehicle for the dissemination of ideas in early modern Germany.</t>
  </si>
  <si>
    <t>Drawing on an extensive collection of Catholic, Lutheran, and Calvinist sermon collections (postils), this book offers the first comprehensive, systematic presentation of standard preaching texts in early modern Germany including their creation, print production, use, and censorship.</t>
  </si>
  <si>
    <t>Those interested in Early Modern Germany, the Reformation, the history of German Catholicism, Lutheranism, and Calvinism, the history of preaching, the dissemination of ideas, and the history of printing and censorship.</t>
  </si>
  <si>
    <t>&lt;b&gt;John M. Frymire&lt;/b&gt;, Ph.D. (2001) in History, University of Arizona, is Associate Professor of History at the University of Missouri.</t>
  </si>
  <si>
    <t>2BICHRCC7, 2BICHRCP, 2BICJFCX, 2BIC1DFG</t>
  </si>
  <si>
    <t>REL010000, REL058010, PHI009000, NON000000</t>
  </si>
  <si>
    <t>xiv + 642pp.</t>
  </si>
  <si>
    <t>978-90-04-18032-1</t>
  </si>
  <si>
    <t>Milton and the Reformation Aesthetics of the Passion</t>
  </si>
  <si>
    <t>Erin Henriksen</t>
  </si>
  <si>
    <t>Scholarship on Milton's view of God the Father and the Son has focused on the author's theological beliefs. For Milton, these are equally artistic questions, and to address them this study considers the precedents in Christian art that provide models for portraying the divine within a reformed context. Milton's revision of the passion tradition in his short poems of 1645 and his later epic poems substitutes a living, obedient and subservient Son in place of late medieval representations of the crucifixion. His alternative passion unfolds through a poetic vocabulary of fragmentation, omission, and restoration, drawing on iconoclasm as an artistic strategy. This study addresses the long-standing question about Milton's avoidance of the crucifixion and contributes to the broader study of his reformed poetics.</t>
  </si>
  <si>
    <t>This book addresses the problem of Milton's poetics of the passion, a tradition he revises by turning away from late medieval representations of the crucifixion and drawing instead on earlier Christian images and alternative strategies.</t>
  </si>
  <si>
    <t>Readers interested in Milton, English Renaissance literature, the Reformation, and the intersection between religion and literature.</t>
  </si>
  <si>
    <t>&lt;b&gt;Erin Henriksen&lt;/b&gt;, Ph.D. (2002) is Senior Lecturer in the Department of English and American Studies at Tel Aviv University, Israel. She has published on Milton and the women writers of the English Renaissance.</t>
  </si>
  <si>
    <t>1BICDSC</t>
  </si>
  <si>
    <t>2BICHRC</t>
  </si>
  <si>
    <t>POE008000</t>
  </si>
  <si>
    <t>REL070000</t>
  </si>
  <si>
    <t>viii + 214pp.</t>
  </si>
  <si>
    <t>Edited by Luca Baschera and Christian Moser</t>
  </si>
  <si>
    <t>Forced to leave Italy because of his Protestant views, Girolamo Zanchi (1516-1590) became a respected Reformed theologian abroad and helped to shape the emerging ‘Reformed Orthodoxy’. Zanchi’s work on a common confession of faith for the Reformed churches placed him at the heart of the international Reformed community. Although that project was never brought to fruition, the result of Zanchi’s efforts was &lt;i&gt;De religione christiana fides&lt;/i&gt;, a critical edition of which is published here, alongside a 16th-century English translation of the work. &lt;i&gt;De religione christiana fides&lt;/i&gt; serves as a compendium of Zanchi’s mature theology and reflects the development of Reformed dogmatics and polemic more generally in the late 16th century. It therefore provides an interesting picture of the theology of a whole era.</t>
  </si>
  <si>
    <t>Girolamo Zanchi’s &lt;i&gt;De religione christiana fides&lt;/i&gt; offers an insight into his mature theology and reflects the development of Reformed dogmatics and polemic more generally in the late 16th century. It therefore provides an interesting picture of the theology of a whole era.</t>
  </si>
  <si>
    <t>The work is aimed at readers with an interest in Reformed theology, post-Reformation dogmatics and polemic, as well as church history and intellectual history more generally.</t>
  </si>
  <si>
    <t>&lt;b&gt;Luca Baschera&lt;/b&gt;, lic. phil. (2002), is a member of staff of the Institut für Schweizerische Reformationsgeschichte at Zurich University. He works primarily on the relationship between Renaissance philosophy and Protestant theology.&lt;b&gt;Christian Moser&lt;/b&gt;, lic. phil. (2003), is an editor of Heinrich Bullinger’s correspondence and a member of staff of the Institut für Schweizerische Reformationsgeschichte at Zurich University. His research is focused on the history of historiography and on early modern exegesis.</t>
  </si>
  <si>
    <t>2BICHRCC2, 2BICHRCM, 2BICJFCX</t>
  </si>
  <si>
    <t>REL015000, REL067000, PHI009000</t>
  </si>
  <si>
    <t xml:space="preserve">Vol I: x, 524 pp.; Vol. II: 320 pp. </t>
  </si>
  <si>
    <t>US$ 220.00</t>
  </si>
  <si>
    <t>The Overthrow of Münster, the Famous Metropolis of Westphalia</t>
  </si>
  <si>
    <t>Hermann von Kerssenbrock, translated with introduction and notes by Christopher S. Mackay</t>
  </si>
  <si>
    <t>This is the only accurate translation of the main contemporary historical source for the Anabaptist kingdom of Münster (1534-35). Written by Hermann von Kerssenbrock, a young Catholic eyewitness who later became a schoolmaster, the monumental Latin original was never printed during the author’s life, and circulated only in manuscript format until the &lt;i&gt;editio princeps&lt;/i&gt; of 1899/1900; the only previous translation was an unreliable German version written in 1771. This work contains a number of documents not otherwise available, and the author’s conceptions have had a profound influence on later interpretations of the lurid events surrounding one of the most unusual occurrences of the German Reformation. The extensive introduction and notes place the text in its historical context.</t>
  </si>
  <si>
    <t>This is the only accurate translation of the main historical source for the Anabaptist kingdom of Münster (1534-35). The author’s conceptions have had a profound influence on later interpretation of one of the most unusual events of the German Reformation.</t>
  </si>
  <si>
    <t>Those who are interested in the history of the Reformation in general and of radical religious thought and Anabaptism in particular; in millenarianism; in early modern government and warfare in Germany; in Neo-Latin.</t>
  </si>
  <si>
    <t>&lt;b&gt;Christopher S. Mackay&lt;/b&gt;, Ph.D. (1994) in Classical Philology from Harvard University, is Associate Professor in the Department of History and Classics of the University of Alberta. He has published a general introduction to Roman history (&lt;i&gt;Ancient Rome: a Military and Political History&lt;/i&gt;, Cambridge University Press, 2004) and a edition with translation of the early-modern handbook on witchcraft entitled the &lt;i&gt;Malleus Maleficarum&lt;/i&gt; (Cambridge University Press, 2006).</t>
  </si>
  <si>
    <t>2BICHRAM2, 2BICHRAM9, 2BICHRC, 2BIC1DFG</t>
  </si>
  <si>
    <t>PHI022000, REL099000, REL070000, NON000000</t>
  </si>
  <si>
    <t xml:space="preserve">Vol I: xiv, 378 pp.; Vol. II: 400 pp. </t>
  </si>
  <si>
    <t>978-90-04-16118-4</t>
  </si>
  <si>
    <t>EUR 178.00</t>
  </si>
  <si>
    <t>978-90-04-15721-7</t>
  </si>
  <si>
    <t>Narrative of the Anabaptist Madness (2 vols)</t>
  </si>
  <si>
    <t>Early Modern Religious Communities in East-Central Europe</t>
  </si>
  <si>
    <t>Ethnic Diversity, Denominational Plurality, and Corporative Politics in the Principality of Transylvania (1526-1691)</t>
  </si>
  <si>
    <t>István Keul</t>
  </si>
  <si>
    <t>Conceived as another chapter in the European history of religions (Europäische Religionsgeschichte), this book deals with the intense dynamics of the overlapping political, ethnic, and denominational constellations in Reformation and post-Reformation Transylvania. Navigating along multiple narrative tracks, and attempting to treat the religious history of an entire region – over a limited time period – in a differentiated, polyfocal way, the book represents a departure from the master narratives of any singularly oriented religious history. At the same time, the present work seeks to contribute to laying the groundwork at the micro- and meso-contextual level of East-Central European confessionalization processes, and to developing interpretive models for these processes in the region.</t>
  </si>
  <si>
    <t>Navigating along multiple narrative tracks and treating the religious history of an entire region in a polyfocal way, this book offers an insight into the intense dynamics of the overlapping political, ethnic, and denominational constellations in Reformation and post-Reformation Transylvania.</t>
  </si>
  <si>
    <t>All those interested in East-Central European religious history, European history of religions, and confessionalization, as well as church historians and religious studies scholars</t>
  </si>
  <si>
    <t>&lt;b&gt;István Keul&lt;/b&gt;, Ph.D. (2000) in Religious Studies, Tübingen University, was Privatdozent at Berlin Freie Universität. From August 2009 he is Associate Professor of Religious Studies at NTNU Trondheim. He has published on the religious history of East-Central Europe including  &lt;i&gt;Religion, Ethnie, Nation und die Aushandlung von Identität(en)&lt;/i&gt; (Berlin, 2005).</t>
  </si>
  <si>
    <t>2BICHRAX, 2BICHRCC2, 2BIC1DV</t>
  </si>
  <si>
    <t>REL033000, REL015000, NON000000</t>
  </si>
  <si>
    <t>336 pp. 43 ill.</t>
  </si>
  <si>
    <t>978-90-04-17652-2</t>
  </si>
  <si>
    <t>978-90-04-18600-2</t>
  </si>
  <si>
    <t>Between Lay Piety and Academic Theology</t>
  </si>
  <si>
    <t>Edited by Ulrike Hascher-Burger, August den Hollander and Wim Janse</t>
  </si>
  <si>
    <t>For centuries, the relation between lay piety and academic theology has determined the faith of lay people as well as developments in theology, and influenced daily life as well as scholarly discussions. In this book an international and multidisciplinary panel of specialists, covering the fields of church history, history of literature, music history, book history, and art history reflects on a broad range of research topics, providing a fascinating and refreshing view on what this relation has been throughout the centuries.Christoph Burger has given a major impulse to the research into the history of theology, notably the issue of adapting academic theology for lay people. The contributions to this Festschrift reflect this broad spectrum of correlations between learned theology and lay piety from the Early Church period until modern times. The book contains contributions to the research on lay piety as well as academic theology in the Middle Ages, Reformation, and the modern period, as well as their representations in such media as printed books and woodcuts. The result is a truly epoch-transcending and interdisciplinary volume.</t>
  </si>
  <si>
    <t>The contributions reflect a broad range of interdisciplinary research interests in the field of lay piety and learned theology in the Middle Ages, Reformation, and Later Times as well as their representation through certain media such as book printing.</t>
  </si>
  <si>
    <t>&lt;b&gt;Ulrike Hascher-Burger&lt;/b&gt;, PhD (2002) in Musicology, Utrecht University, has studied musicology, codicology, and history of the Middle Ages at the universities of Basel and Tübingen, and as an independent scholar is affiliated with the Research Institute for History and Culture, Utrecht University. She has published on medieval music and music manuscripts, especially those connected with the &lt;i&gt;Devotio moderna&lt;/i&gt; and Northern Germany, including &lt;i&gt;Gesungene Innigkeit&lt;/i&gt; (Brill, 2002), &lt;i&gt;Singen für die Seligkeit &lt;/i&gt; (Brill, 2007), and &lt;i&gt;Verborgene Klänge&lt;/i&gt; (Olms, 2008).&lt;b&gt;August den Hollander&lt;/b&gt;, PhD (1997) in Theology, VU University Amsterdam, is Professor of the History of the Religious Book, Deputy Director of the University Library at VU University Amsterdam, and Editor of Bibliasacra.com.&lt;b&gt;Wim Janse&lt;/b&gt;, PhD (1994) in Church History, Theological University Apeldoorn, is Professor of Church History and Dean of the Faculty of Theology at VU University Amsterdam, Editor-in-Chief of &lt;i&gt;Church History and Religious Culture&lt;/i&gt; and &lt;i&gt;Brill’s Series in Church History&lt;/i&gt;, Director of the Calvin Correspondence Edition Project, and Director of the Amsterdam Centre for the History of Christianity.</t>
  </si>
  <si>
    <t>1BICHBLC1</t>
  </si>
  <si>
    <t>2BIC3H</t>
  </si>
  <si>
    <t>HIS037010</t>
  </si>
  <si>
    <t>xxiv, 556 pp.</t>
  </si>
  <si>
    <t>EUR 140.00</t>
  </si>
  <si>
    <t>US$ 172.00</t>
  </si>
  <si>
    <t>978-90-04-28055-7</t>
  </si>
  <si>
    <t>A Companion to Jan Hus</t>
  </si>
  <si>
    <t>Edited by František Šmahel, in cooperation with Ota Pavlíček</t>
  </si>
  <si>
    <t>&lt;i&gt;A Companion to Jan Hus&lt;/i&gt; includes eleven substantial essays covering the central aspects of the life, thought and commemoration of Jan Hus († 1415), Czech theologian, reformer and martyr. Besides older experienced specialists in the Hussite studies, also younger researchers who enter the scientific discourse with new approaches participated in the volume.Experts and students alike will profit from this guide to Jan Hus, who was well known as follower of John Wyclif and forerunner of Martin Luther. Burning of Jan Hus at the stake at the Council of Constance gave rise in Bohemia to religious and social revolt that ushered the European reformations of the 16th century.</t>
  </si>
  <si>
    <t>&lt;i&gt;A Companion to Jan Hus&lt;/i&gt; offers in eleven substantial essays authored by specialized researchers from four countries an account of the life, work, thought and commemoration of Jan Hus († 1415), an important Czech theologian, reformer and martyr.</t>
  </si>
  <si>
    <t>All interested in Jan Hus, European history, intellectual history, Church reformation and the Hussites.</t>
  </si>
  <si>
    <t>&lt;b&gt;František Šmahel&lt;/b&gt; (Ph.D.1965, DrSc. 1990) is Professor at the Centre for Medieval Studies at the Charles University and the Academy of Sciences of the Czech Republic. His recent publications on intellectual history, political history and Czech Hussite movement include &lt;i&gt;Hussitische Revolution&lt;/i&gt; I-III (2002), &lt;i&gt;The Charles University in the Middle Ages&lt;/i&gt; (2007) and the edition (with G. Silagi) of &lt;i&gt;Magistri Hieronymi de Praga Quaestiones, polemica, epistulae&lt;/i&gt; (2010).&lt;b&gt;Ota Pavlíček&lt;/b&gt; (Ph.D., Th.D. 2014) wrote his doctoral thesis on the thought of Jerome of Prague at the University of Paris Sorbonne and at the Charles University in Prague. He works as a Research Fellow at the Institute of Philosophy of the Academy of Sciences of the Czech Republic.</t>
  </si>
  <si>
    <t>2BIC1DVKC</t>
  </si>
  <si>
    <t>x, 448 pp.</t>
  </si>
  <si>
    <t>978-90-04-18356-8</t>
  </si>
  <si>
    <t>A House Divided</t>
  </si>
  <si>
    <t>Wittelsbach Confessional Court Cultures in the Holy Roman Empire, c. 1550-1650</t>
  </si>
  <si>
    <t>Andrew L. Thomas</t>
  </si>
  <si>
    <t>This book is the only book-length monograph comparing the impact of confessional identity on both halves of the Wittelsbach dynasty which provided Bavarian dukes and German emperors as well as its implications for late Renaissance court culture. It demonstrates that religious conflict led to the development of distinctly confessional court cultures among the main Wittelsbach courts. Likewise, it illuminates how these confessional court cultures contributed significantly to the splintering of Renaissance humanism along religious lines in this era. Concomitantly, it sheds new light on the impact of late medieval dynastic competition on shaping the early modern Wittelsbach courts as well as the important role of Wittelsbach women in the creation and continuation of dynastic piety in their roles as wives, mothers, and patronesses of the arts.</t>
  </si>
  <si>
    <t>This book examines the intersection between religious belief, dynastic ambitions, and late Renaissance court culture within the main branches of Germany's most storied ruling house, the Wittelsbach dynasty. Their influence touched many shores from the coast" of Bohemia to Boston."</t>
  </si>
  <si>
    <t>Everyone interested in the interdisciplinary study of early modern European intellectual history.</t>
  </si>
  <si>
    <t>&lt;b&gt;Andrew L. Thomas&lt;/b&gt;, Ph. D. (2007) in History, Purdue University, is Assistant Professor of History at Salem College. He and Charles Ingrao have copublished two monographs dealing with the influence of Austrian Habsburg consorts in the High Baroque.</t>
  </si>
  <si>
    <t>approx. 392 pp (with a map and 16 illustrations)</t>
  </si>
  <si>
    <t>978-90-04-18862-4</t>
  </si>
  <si>
    <t>Giles of Viterbo</t>
  </si>
  <si>
    <t>The Commentary on the Sentences of Petrus Lombardus</t>
  </si>
  <si>
    <t>Edited by Daniel Nodes</t>
  </si>
  <si>
    <t>The Sentences Commentary of Giles of Viterbo embodies the intellectual and spiritual vision of one of the luminaries of the Italian Renaissance and a reformer of his religious order. Giles strove to locate in ancient wisdom  truths revealed in the Bible and Christian doctrine. He composed “according to Plato's mind,” but, influenced by Ficino and the revival of theologia Platonica, he integrates material from Greek myth and metaphysics with the Bible and Christian theology. Until now only a small portion of Giles's Commentary has been published, yet this major work contains some of the best examples of his interpretive method. The present edition contains the entire Commentary as far as Giles proceeded with his ambitious project.</t>
  </si>
  <si>
    <t>The Sentences Commentary of Giles of Viterbo embodies the intellectual and spiritual vision of a major church reformer and Renaissance scholar.  The present edition publishes the entire Commentary for the first time.</t>
  </si>
  <si>
    <t>All those interested in Renaissance studies, the platonic revival, medieval scholasticism, the history of the Reformation, the classical tradition, Catholic-Orthodox relations, mysticism, Christian spirituality; intellectual and educational historians, theologians, philologists, and art historians.</t>
  </si>
  <si>
    <t>&lt;b&gt;Daniel Nodes&lt;/b&gt;, Ph.D. (1982) in Medieval Studies, University of Toronto, is Professor of Classics and Early Christian Literature in Ave Maria University. He has published extensively on the intersection of 'classical literary culture and theology' from Late Antiquity to the Renaissance.</t>
  </si>
  <si>
    <t>1BICHRC</t>
  </si>
  <si>
    <t>550 pages</t>
  </si>
  <si>
    <t>978-90-04-20154-5</t>
  </si>
  <si>
    <t>Between Opposition and Collaboration</t>
  </si>
  <si>
    <t>Nobles, Bishops, and the German Reformations in the Prince-Bishopric of Bamberg, 1555–1619</t>
  </si>
  <si>
    <t>Richard J. Ninness, &lt;i&gt;Touro College, NY&lt;/i&gt;</t>
  </si>
  <si>
    <t>This study of the Catholic Prince-Bishopric of Bamberg and its largely Protestant aristocracy demonstrates that shared family ties and traditional privilege could reduce religious based conflict. These findings raise fundamental questions about current interpretations of the Reformation era. Prince-bishops regularly appointed Lutheran nobles to administrative positions, and those Lutheran appointees served their Catholic overlords ably and loyally. Bamberg was a center for social interaction, business transactions, and career opportunities for aristocrats. As these nobles saw it, birthright and kinship ties made them suitable for service in the prince-bishopric. Catholic leaders concurred, confessional differences notwithstanding. This study tells the complicated story of how Lutheran nobles and their Catholic relatives struggled to maintain solidarity and cooperation during an era of religious strife and animosity</t>
  </si>
  <si>
    <t>This study of the Catholic Prince-Bishopric of Bamberg and its largely Protestant aristocracy tells the complicated story of Lutheran nobles and their relatives in the Catholic Church and their struggle to cooperate in the Reformation era.</t>
  </si>
  <si>
    <t>All those interested in the Reformation, church history, nobles, and early modern Germany.</t>
  </si>
  <si>
    <t>&lt;b&gt;Richard J. Ninness&lt;/b&gt;, Ph.D. (2006) in History, University of Pennsylvania, is Assistant Professor at Touro College in New York City.</t>
  </si>
  <si>
    <t>2BICHBLH, 2BICHBLL, 2BIC1DF, 2BIC1DV</t>
  </si>
  <si>
    <t>HIS010000, HIS010000, NON000000, NON000000</t>
  </si>
  <si>
    <t>xiii, 224 pp.</t>
  </si>
  <si>
    <t>978-90-04-19218-8</t>
  </si>
  <si>
    <t>Synopsis Purioris Theologiae / Synopsis of a Purer Theology</t>
  </si>
  <si>
    <t>Latin Text and English Translation: Volume 1, Disputations 1-23</t>
  </si>
  <si>
    <t>Dolf te Velde, Riemer A. Faber (translator), Rein Ferwerda, Willem J. van Asselt †, William den Boer, Andreas J. Beck, Rein Ferwerda, Philip J. Fisk, Albert Gootjes, Harm Goris, Pieter Rouwendal, Henk van den Belt, Gert van den Brink, Elco van Burg, Jan van Helden, &amp; Antonie Vos</t>
  </si>
  <si>
    <t>This bilingual edition of the &lt;i&gt;Synopsis Purioris Theologiae&lt;/i&gt; (1625) makes available for the first time to English readers a seminal treatise of Reformed Scholasticism. Composed by four professors of Leiden University (Johannes Polyander, Andreas Rivetus, Antonius Walaeus, and Anthonius Thysius) , it gives an exhaustive yet concise presentation of Reformed theology as it was conceived in the first decades of the seventeenth century. From a decidedly Reformed perspective, the Christian doctrine is defined in contrast with alternative or opposite views (Catholic, Spiritualist, Arminian, Socinian). Both on the academic level and on the ecclesiastical level, the Synopsis responds to challenges coming from the immediate context of the early seventeenth century. The disputations of this first volume cover topics such as Scripture, doctrine of God, Trinity, creation, sin, Law and Gospel.     Volume One was published in 2014; volume Two will come out in the second half of 2016; Volume Three, the final volume, is scheduled for 2018.</t>
  </si>
  <si>
    <t>The &lt;i&gt;Synopsis Purioris Theologiae&lt;/i&gt; (1625) gives an exhaustive yet concise presentation of Reformed theology as it was conceived in the first decades of the seventeenth century. The disputations of this first volume cover topics such as Scripture, doctrine of God, Trinity, creation, sin, Law and Gospel.</t>
  </si>
  <si>
    <t>Scholars and students in historical and systematic theology; all those interested in intellectual history of the Early Modern era; classical scholars with an interest in patristic and later Christian literature.</t>
  </si>
  <si>
    <t>R.T. (DOLF) TE VELDE (1974), Ph.D. (2010). Postdoctoral researcher at the Theological University Kampen. Author of &lt;i&gt;The Doctrine of God in Reformed Orthodoxy, Karl Barth, and the Utrecht School&lt;/i&gt; (Brill, 2013).RIEMER A. FABER (1961), Ph.D. (1992). Associate Professor of Greek and Latin Philology, Department of Classical Studies, University of Waterloo, and Director of the Waterloo Institute for Hellenistic Studies.WILLEM J. VAN ASSELT (1946-2014), Ph.D. (1988), was retired honorary senior lecturer in Church History at Utrecht University in the Netherlands. Since 2008 he was Professor ofHistorical Theology at the Evangelische Theologische Faculteit in Leuven (Belgium).W.A. (WILLIAM) DEN BOER (1977), Ph.D. (2008). Postdoctoral researcher in Early Modern Reformed Theology at the Theological University Kampen, and Research Associate at the Jonathan Edwards Centre, University of the Free State, South Africa. Author of &lt;i&gt;God’s Twofold Love. The Theology of Jacob Arminius (1559-1609)&lt;/i&gt; (Vandenhoeck&amp;Ruprecht, 2010).</t>
  </si>
  <si>
    <t>xvi, 660 pp.</t>
  </si>
  <si>
    <t>EUR 126.00</t>
  </si>
  <si>
    <t>US$ 154.00</t>
  </si>
  <si>
    <t>187/5</t>
  </si>
  <si>
    <t>EUR 109.00</t>
  </si>
  <si>
    <t>978-90-04-20632-8</t>
  </si>
  <si>
    <t>Tudor Protestant Political Thought 1547-1603</t>
  </si>
  <si>
    <t>Stephen A. Chavura</t>
  </si>
  <si>
    <t>The Reformation of the sixteenth-century is commonly seen as the transitional period between the medieval and the modern worlds. This study examines the political thought of England during its period of religious reform from the reign of Edward VI to the death of Elizabeth I. The political thought of Tudor ecclesiastics was heavily informed by the institutional and intellectual upheavals in England and on the continent, producing tensions between traditional ways of conceptualising politics and new religious and political realities. This book offers a study of natural law, providentialism, cosmic order, political authority, and government by consent in Protestant political thought during a transitional period in English history. It shows how the Reformation was central to the birth of modern political thought.</t>
  </si>
  <si>
    <t>This study examines themes in the political ideas of Episcopalian, Puritan, and Separatist authors from the reign of Edward VI until the death of Elizabeth I. Cosmic harmony, providentialism, natural law, absolutism, and government by consent are examined in the context of the theological, political, and social upheavals of the Reformation period.</t>
  </si>
  <si>
    <t>This book will prove crucial for those interested in the history of political thought, early-modern history, church history, and the rise of modernity.</t>
  </si>
  <si>
    <t>STEPHEN A. CHAVURA, teaches political thought in the Department of Modern History, Politics and InternationalRelations, Macquarie University, Sydney.</t>
  </si>
  <si>
    <t>xiv, 252 pp.</t>
  </si>
  <si>
    <t>978-90-04-24894-6</t>
  </si>
  <si>
    <t>Translating Resurrection</t>
  </si>
  <si>
    <t>The Debate between William Tyndale and George Joye in Its Historical and Theological Context</t>
  </si>
  <si>
    <t>Gergely M. Juhász</t>
  </si>
  <si>
    <t>Translating Resurrection examines the debate between William Tyndale and George Joye at the beginning of the English Reformation. Occasioned by Joye’s coining ‘life after this’ for Tyndale’s ‘resurrection’ in Joye’s 1534 edition of Tyndale’s New Testament, this fascinating but little-known debate provides unique insights into the reformers’ beliefs concerning post-mortem existence, such as the question of immortality of the soul, soul-sleep, prayers to saints and the doctrine of Purgatory. By providing a thoroughgoing historical and theological context, the book presents an original look at this important episode from the life of the exiled protestant English community. The result will realign scholarship on Tyndale as well as centuries of neglect of Joye’s contributions to early modern bible translation.</t>
  </si>
  <si>
    <t>By situating it in its historical and theological context, Translating Resurrection presents an original look at the fascinating but little-known debate between William Tyndale and George Joye about their beliefs concerning post-mortem existence at the beginning of the English Reformation.</t>
  </si>
  <si>
    <t>All those interested in Reformation studies, the Early Modern era, Bible translation, the history of the Church, as well as theologians, scholars of translation studies and of English history and literature.</t>
  </si>
  <si>
    <t>Gergely M. Juhász, Ph.D. (2008) in Theology, Catholic University of Leuven, is Lecturer in Theology and Biblical Studies at Liverpool Hope University. He has published extensively on early modern biblical translations.</t>
  </si>
  <si>
    <t>2BICHBJD1, 2BICHRCC9, 2BICHRCG, 2BICHRCS</t>
  </si>
  <si>
    <t>HIS015000, REL053000, REL006400, REL012000</t>
  </si>
  <si>
    <t>542 pp.</t>
  </si>
  <si>
    <t>US$ 199.00</t>
  </si>
  <si>
    <t>978-90-04-20364-8</t>
  </si>
  <si>
    <t>Martin Bucer Briefwechsel/Correspondance: Band VIII (April 1532 - August 1532)</t>
  </si>
  <si>
    <t>Wolfgang Simon, Reinhold Friedrich &amp; Berndt Hamm</t>
  </si>
  <si>
    <t>Nachdem Bucer sich im Winter 1531/32 in Straßburg mit den dort zahlreich versammelten Dissenters auseinandergesetzt hat, rückt ab dem Frühjahr 1532 wieder die Reichspolitik ins Zentrum seiner Aufmerksamkeit, als in Schweinfurt in Bucers Gegenwart die Verhandlungen über einen befristeten Waffenstillstand zwischen Kaiser und Protestanten beginnen. Erst Bucers theologische Gutachten und Argumentationshilfen eröffnen den Oberdeutschen dort die Möglichkeit, die Lehrformulierungen der Confessio Augustana und ihrer Apologie mitzutragen und so gegen das Kalkül des Kaisers die politische Isolation zu vermeiden. Während die lutherische Seite dies als Wechsel auf ihre Seite deutet, fühlen sich die Zwinglianer im Stich gelassen, zumal Bucer seine scharfe Kritik an deren Akzeptanz des Zweiten Kappeler Landfriedens bekräftigt. So muss Bucer sich für die Unterschrift von Schweinfurt vielfach rechtfertigen. Ausführlich und theologisch substantiell tut er dies in seinen Schreiben an Bonifatius Wolfhart, Leo Jud und Heinrich Bullinger.</t>
  </si>
  <si>
    <t>Ab dem Frühjahr 1532 rückt wieder die Reichspolitik ins Zentrum von Bucers Aufmerksamkeit, als in Schweinfurt in seiner Gegenwart die Verhandlungen über einen befristeten Waffenstillstand zwischen Kaiser und Protestanten beginnen. Erst Bucers theologische Gutachten und Argumentationshilfen eröffnen den Oberdeutschen dort die Möglichkeit, die Lehrformulierungen der Confessio Augustana und ihrer Apologie mitzutragen</t>
  </si>
  <si>
    <t>Theologen, Historiker, insb. Kirchenhistoriker, Pfarrer und interessierte Laien, denen das 16. Jahrhundert am Herzen liegt, die sich für die Reformationsgeschichte interessieren, insbesondere die verschiedenen Ausrichtungen und Differenzierungen der Reformationsbewegung kennen lernen wollen.</t>
  </si>
  <si>
    <t>Wolfgang Simon, Dr. theol., ist wissenschaftlicher Mitarbeiter an der Universität Erlangen-Nürnberg. Forschungen zur Kirchengeschichte des 16. Jahrhunderts.Berndt Hamm, Dr. theol., ist ordentlicher Universitätsprofessor an der Universität Erlangen-Nürnberg. Forschungen zu spätmittelalterlicher Theologie und Frömmigkeit, zur Geschichte des Humanismus, zur deutschen und europäischen Reformationsgeschichte und zum Verhältnis von Theologie und Nationalsozialismus in Deutschland.Reinhold Friedrich, Dr. theol., ist außerplanmäßiger Universitätsprofessor und wissenschaftlicher Mitarbeiter an der Universität Erlangen-Nürnberg. Forschungen zur Kirchengeschichte des 16. Jahrhunderts und zur Liturgiewissenschaft des 19. Jahrhunderts.</t>
  </si>
  <si>
    <t>2BICBJ, 2BICHR</t>
  </si>
  <si>
    <t>LCO015000, REL000000</t>
  </si>
  <si>
    <t>153/8</t>
  </si>
  <si>
    <t>978-90-04-20410-2</t>
  </si>
  <si>
    <t>A Companion to the Eucharist in the Reformation</t>
  </si>
  <si>
    <t>Edited by Lee Palmer Wandel</t>
  </si>
  <si>
    <t>By the end of the fifteenth century, the Eucharist had come to encompass theology, liturgy, art, architecture, and music. In the sixteenth century, each of these dimensions was questioned, challenged, rethought, as western European Christians divided over their central act of worship. This volume offers an introduction to early modern thinking on the Eucharist—as theology, as Christology, as a moment of human and divine communion, as that which the faithful do, as taking place, and as visible and audible. The scholars gathered in this volume speak from a range of disciplines—liturgics, history, history of art, history of theology, philosophy, musicology, and literary theory. The volume thus also brings different methods and approaches, as well as confessional orientations to a consideration of the Eucharist in the Reformation.Contributors include: Gary Macy, Volker Leppin, Carrie Euler, Nicholas Thompson, Nicholas Wolterstorff, John D. Rempel, James F. Turrell, Robert J. Daly, Isabelle Brian, Thomas Schattauer, Raymond A. Mentzer, Michele Zelinsky Hanson, Jaime Lara, Andrew Spicer, Achim Timmermann, Birgit Ulrike Münch, Andreas Gormans, Alexander J. Fisher, Regina M. Schwartz, and Christopher Wild.</t>
  </si>
  <si>
    <t>This collection of articles by European and American scholars offers an introduction to the Eucharist in the Reformation, as theology, liturgy, and wellspring for thinking about the relationship between the sensible world and God.</t>
  </si>
  <si>
    <t>All those interested in the history of Christianity, the liturgies of Western Christianity, the Reformation, theology and the arts.</t>
  </si>
  <si>
    <t>&lt;b&gt;Lee Palmer Wandel&lt;/b&gt;, Ph.D. (1985) in History, University of Michigan, is Professor of History, Religious Studies, and Visual Culture at the University of Wisconsin. Her most recent book is &lt;i&gt;The Reformation: Towards a New History&lt;/i&gt;, (Cambridge, 2011).</t>
  </si>
  <si>
    <t>2BICHBJD, 2BICHRCM, 2BICHRCR, 2BIC3J</t>
  </si>
  <si>
    <t>HIS010000, REL067000, REL055000, NON000000</t>
  </si>
  <si>
    <t>dxviii, 20 pp.</t>
  </si>
  <si>
    <t>EUR 196.00</t>
  </si>
  <si>
    <t>US$ 239.00</t>
  </si>
  <si>
    <t>978-90-04-20775-2</t>
  </si>
  <si>
    <t>The Huguenots: History and Memory in Transnational Context</t>
  </si>
  <si>
    <t>Essays in Honour and Memory of Walter C. Utt</t>
  </si>
  <si>
    <t>Edited by D.J.B. Trim</t>
  </si>
  <si>
    <t>The essays in this book examine the role of history and memory in shaping the transnational Huguenot diaspora. They explore the impact of Huguenot émigrés on the societies in which they settled and in particular the way that Huguenot history, and collective memory of that history, shaped the relationships between the Huguenots and their host communities. The essays show how a ‘Huguenot’ identity was preserved, re-shaped, and manipulated, both by the descendants of the original Huguenots and among the broader communities in which they settled. The essays also show how the collective memory of the Huguenot past that had emerged among European and American Protestants played a critical role in the transformation of Huguenot identity over four centuries. Contributors include H. H. Leonard, Gregory Dodds, Lisa Diller, Robin Gwynn, D. J. B. Trim, David Onnekink, Andrew C. Thompson, Vivienne Larminie, Randolph Vigne, Paul McGraw</t>
  </si>
  <si>
    <t>This book explores how collective memory of Huguenot history vitally affected political and religious controversies and the formation of identity, both among ethnic Huguenots and in their host communities, in Britain, the Netherlands, Germany, Switzerland and North America.</t>
  </si>
  <si>
    <t>All those interested in Huguenot studies, and scholars and students working in early-modern French history, early-modern British history, religious history, the history of the Church of England, sociology of religion, diaspora studies, and transnational history.</t>
  </si>
  <si>
    <t>D. J. B. Trim, PhD, FRHistS, is Director of the Archives of the Seventh-day Adventist Church, in Silver Spring, Maryland, USA. Recent publications include, as co-editor, European Warfare 1350-1750 (Cambridge University Press, 2010) and Humanitarian Intervention—A History (Cambridge University Press, 2011).</t>
  </si>
  <si>
    <t>2BICHRCC7, 2BICHRCC93, 2BIC1DD</t>
  </si>
  <si>
    <t>REL010000, REL093000, NON000000</t>
  </si>
  <si>
    <t>xxviii, 318 pp.</t>
  </si>
  <si>
    <t>Preachers by Night</t>
  </si>
  <si>
    <t>The Waldensian Barbes (15th-16th Centuries)</t>
  </si>
  <si>
    <t>Gabriel Audisio. Translated by Claire Davison</t>
  </si>
  <si>
    <t>First inspired by Vaudes in around 1170, the Waldensians formed a religious dissent which survived into the sixteenth century. Respecting the Gospel to the letter, their rejection of oaths, falsehood, the death penalty, purgatory and the intercession of saints marginalized them in the society of the times. Their survival depended on their will to adapt. Organisation became necessary to withstand the pressures of time and space as their community extended across Europe (France, Italy, Switzerland, Germany, Bohemia, Poland). Preachers, called “barbes” in the diaspora’s Romance wing, embodied the ideal lifestyle and unity of their community. This is the story and history of those preachers - celibate, arduous, pious men whose itinerant mission it was to maintain a clandestine but vehement faith.</t>
  </si>
  <si>
    <t>This work traces the history of the “barbes”, the Waldensian preachers whose itinerant mision maintained the fervent but clandestine faith of a dissent which from Lyons extended across much of Europe, enduring despite the Inquisition, from the 12th-16th century.</t>
  </si>
  <si>
    <t>To specialists in early modern religious and cultural history in Europe, also to scholars tackling the origins of Protestantism, medieval religious dissents and schisms in the Roman church. It will also appeal to general readers with an interest in the religious and cultural life of medieval Europe.</t>
  </si>
  <si>
    <t>&lt;b&gt;Gabriel Audisio&lt;/b&gt;, agrégé de l’Université (1969), doctor in History (1984), is Emeritus professor of Early Modern History at the University of Provence. Specialised in religious and cultural history, he has published in French, English, German and Italian, including &lt;i&gt;The waldensian Dissent c. 1170-c. 1570&lt;/i&gt; (Cambridge University Press, 1999).</t>
  </si>
  <si>
    <t xml:space="preserve">xx, 264 pp. </t>
  </si>
  <si>
    <t>978-90-04-21038-7</t>
  </si>
  <si>
    <t>L'Académie de Lausanne entre Humanisme et Réforme (ca. 1537-1560)</t>
  </si>
  <si>
    <t>Karine Crousaz</t>
  </si>
  <si>
    <t>The Lausanne Academy was the first Protestant Academy in a French-speaking territory, created twenty years before the one in Geneva. In the 1540’s, the Lausanne Academy developed a new model for higher education that influenced the entire Calvinist world. Far from forming only pastors, it attracted the sons of Swiss and European Protestant elites through its advanced trilingual education (Latin, Greek, and Hebrew), in accordance with the cultural standards developed by Renaissance humanism. This book, based on a vast body of unpublished archival sources, examines  the Lausanne Academy’s historical development, academic program, students, faculty, and finances, revealing it as an essential milestone in the history of European education where the blossoming of humanistic culture and confessional rivalries met.</t>
  </si>
  <si>
    <t>Based on a vast body of archival sources, this book examines the development and the operations of the Lausanne Academy, the first Protestant Academy of Higher Education created in a French-speaking territory, and an essential milestone in the history of European education.</t>
  </si>
  <si>
    <t>All those interested in the history of education, the history of universities, intellectual history, Swiss history, the history of the Reformation and the history of Renaissance humanism.</t>
  </si>
  <si>
    <t>&lt;b&gt;Karine Crousaz&lt;/b&gt;, Ph.D. in History (2010), University of Lausanne (Switzerland), Fellow of the Warburg Institute, University of London (2007), teaches Early Modern History at the University of Lausanne. She is the author of &lt;i&gt;Erasme et le pouvoir de l’imprimerie&lt;/i&gt; (2005).</t>
  </si>
  <si>
    <t>2BICHBLH, 2BICHBTB, 2BICJN, 2BIC3J</t>
  </si>
  <si>
    <t>HIS010000, HIS054000, EDU000000, NON000000</t>
  </si>
  <si>
    <t>628 pp.</t>
  </si>
  <si>
    <t>Education and Society in the Middle Ages and Renaissance</t>
  </si>
  <si>
    <t>978-90-04-21565-8</t>
  </si>
  <si>
    <t>Doctrinal Controversy and Lay Religiosity in Late Reformation Germany</t>
  </si>
  <si>
    <t>The Case of Mansfeld</t>
  </si>
  <si>
    <t>Robert J. Christman</t>
  </si>
  <si>
    <t>In recent years, historians have questioned the notion that belief was central to the Reformation’s success, arguing rather for a variety of social, political, economic, and psychological forces.  This study examines one of the intra-Lutheran doctrinal debates, the Flacian controversy over original sin, as means to analyze lay religiosity in the late Reformation.  It focuses on the German territory of Mansfeld, where the conflict had miners brawling in the streets, and where a wealth of sources from the laity have survived.  This extraordinary evidence demonstrates that although diverse forces were at work, by the late sixteenth century many commoners had developed a complex understanding of Lutheran doctrines, and these beliefs had become informing factors in the laity’s lives.</t>
  </si>
  <si>
    <t>Using evidence generated by the Flacian controversy over original sin as it transpired in the German territory of Mansfeld, this study demonstrates that by the late sixteenth century, much of the laity there had developed a complex understanding of Lutheran doctrine.</t>
  </si>
  <si>
    <t>All those interested in the Reformation and its impact, German history, early modern intellectual and social history, and church history, as well as theologians and anyone interested in the history of Lutheranism.</t>
  </si>
  <si>
    <t>Robert J. Christman, Ph.D. (2004) in early modern history, University of Arizona, is an Assistant Professor of History at Luther College in Decorah, Iowa.  He has published a variety of articles on the impact of the Reformation in early modern Germany.</t>
  </si>
  <si>
    <t>xii, 304 pp.</t>
  </si>
  <si>
    <t>EUR 110.00</t>
  </si>
  <si>
    <t>US$ 136.00</t>
  </si>
  <si>
    <t>978-90-04-21873-4</t>
  </si>
  <si>
    <t>Petrus Martyr Vermigli. Kommentar zur Nikomachischen Ethik des Aristoteles</t>
  </si>
  <si>
    <t>Herausgegeben von Luca Baschera &amp; Christian Moser</t>
  </si>
  <si>
    <t>ENGLISHContrary to an old thesis, the dawning of the Reformation was not the end of Christian Aristotelianism. Rather, Protestants were again faced with the traditional question of the relationship between theology and philosophy. Peter Martyr Vermigli (1499-1562) counts as one of the authors who endeavored to interpret Aristotelian philosophy before the backdrop of Reformed theology. In addition to numerous exegetical and theological writings, this well respected theologian left behind a commentary on Aristotle’s Nicomachean Ethics, which is edited in the present volume. It not only evidences Vermigli’s intense engagement with the source material but also his struggle for an adequate understanding of the relationship between Aristotelian ethics and Protestant theology.DEUTSCHEntgegen einer althergebrachten These bedeutete der Durchbruch der Reformation nicht das Ende des christlichen Aristotelismus. Vielmehr stellte sich für Protestanten die traditionelle Frage nach dem Verhältnis zwischen Theologie und Philosophie wieder neu. Zu den Autoren, die sich um eine Deutung aristotelischer Philosophie vor dem Hintergrund reformierter Theologie bemühten, zählt Petrus Martyr Vermigli (1499-1562). Neben zahlreichen exegetischen und kontroverstheologischen Schriften hinterließ dieser zu seiner Zeit hochgeachtete Theologe auch einen Kommentar zur Nikomachischen Ethik des Aristoteles. Dieser Kommentar, welcher im vorliegenden Band in historisch-kritischer Edition herausgegeben wird, belegt nicht nur Vermiglis intensive Auseinandersetzung mit dem Quellentext, sondern auch sein Ringen um eine adäquate Verhältnisbestimmung von aristotelischer Ethik und protestantischer Theologie.</t>
  </si>
  <si>
    <t>Peter Martyr Vermigli’s Commentary to Aristotle’s Nicomachean Ethics not only evidences his intense engagement with the source material but also his struggle for an adequate understanding of the relationship between Aristotelian ethics and Protestant theology.</t>
  </si>
  <si>
    <t>ENGLISHThis work is useful for scholars with an interest in Reformed theology, Renaissance philosophy, as well as Reformation history and Early Modern intellectual history.DEUTSCHDiese Edition richtet sich an Forschende im Bereich der Theologie- und Philosophiegeschichte in der Frühen Neuzeit.</t>
  </si>
  <si>
    <t>ENGLISHChristian Moser, PhD (2008) in Theology, is &lt;i&gt;Oberassistent&lt;/i&gt; at the Institute of Swiss Reformation History, University of Zurich.Luca Baschera, PhD (2008) in Philosophy, is Research Fellow at the Institute of Swiss Reformation History, University of Zurich.DEUTSCHChristian Moser, Dr. theol. (2008), ist Oberassistent am Institut für Schweizerische Reformationsgeschichte, Universität Zürich.Luca Baschera, Dr. phil. (2008), ist wissenschaftlicher Mitarbeiter am Institut für Schweizerische Reformationsgeschichte, Universität Zürich.</t>
  </si>
  <si>
    <t>2BICBGX, 2BICHP, 2BICHR, 2BIC3JB</t>
  </si>
  <si>
    <t>BIO018000, PHI000000, REL000000, NON000000</t>
  </si>
  <si>
    <t>viii, 692 pp.</t>
  </si>
  <si>
    <t>US$ 177.00</t>
  </si>
  <si>
    <t>158/1</t>
  </si>
  <si>
    <t>978-90-04-22128-4</t>
  </si>
  <si>
    <t>A Companion to Anglican Eucharistic Theology Vols 1 and 2 Set</t>
  </si>
  <si>
    <t>Brian Douglas</t>
  </si>
  <si>
    <t>Anglican eucharistic theology varies between the different philosophical assumptions of realism and nominalism. Whereas realism links the signs of the Eucharist with what they signify in a real way, nominalism sees these signs as reminders only of past and completed transaction. This book begins by discussing the multifomity of the philosophical assumptions underlying Anglican eucharistic theology and goes on to present extensive case study material which exemplify these different assumptions from the Reformation to the Nineteenth century. By examining the multiformity of philosophical assumptions this book avoids the hermeneutic idealism of particular church parties and looks instead at the Anglican eucharistic tradition in a more critical manner.</t>
  </si>
  <si>
    <t>Anglican eucharistic theology varies between the different philosophical assumptions of realism and nominalism. This book presents case studies from the Reformation to the Nineteenth Century and avoids the hermeneutic idealism of particular church parties by critically examining the Anglican eucharistic tradition.</t>
  </si>
  <si>
    <t>All those interested in the Anglican tradition of Christianity, especially its eucharistic theology. The book would more specifically interest theologians, theological students and interested lay people.</t>
  </si>
  <si>
    <t>Brian E. Douglas, Ph.D. (2006) in Theology and Education, University of Newcastle, Australia, is an Anglican priest and Lecturer in Theology at Charles Sturt University, Australia. He has published widely on Anglican eucharistic theology.</t>
  </si>
  <si>
    <t>EUR 418.00</t>
  </si>
  <si>
    <t>US$ 514.00</t>
  </si>
  <si>
    <t>978-90-04-22189-5</t>
  </si>
  <si>
    <t>A Companion to Marguerite de Navarre</t>
  </si>
  <si>
    <t>Edited by Gary Ferguson and Mary B. McKinley</t>
  </si>
  <si>
    <t xml:space="preserve"> Marguerite de Navarre (1492-1549) was known in her lifetime as a deeply religious, mystical poet. Sister of the King of France and wife of the King of Navarre, her deeds and writings expressed and sought to promote a living faith in Christ, based on the gospels, and a vision for the renewal and reform of the Church in line with the teachings of French Evangelicals such as Lefèvre d’Étaples, Guillaume Briçonnet, and Gérard Roussel. In this volume, eleven eminent scholars offer new appreciations of Marguerite’s extraordinary life and rich and diverse literary œuvre, including, in addition to her short-story collection, dialogues, mirror poems, plays, songs, and an allegorical prison narrative.Contributors include, along with the editors, Philip Ford, Isabelle Garnier, Jean-Marie Le Gall, Reinier Leushuis, Jan Miernowski, Olivier Millet, Isabelle Pantin, Jonathan A. Reid, and Cynthia Skenazi.</t>
  </si>
  <si>
    <t>Eleven scholars offer new appreciations of Marguerite de Navarre’s rich and varied œuvre: her mystical poetry, plays, and short-story collection, and her efforts to promote a living faith and a renewal of the Church based on Evangelical principles.</t>
  </si>
  <si>
    <t>All those interested in Renaissance literature, the history of early modern France, the history of the Church and the Reformation, and women as both writers and political figures.</t>
  </si>
  <si>
    <t>Gary Ferguson is the Elias Ahuja Professor of French at the University of Delaware. He has published widely on 16th-century literature and culture, notably Marguerite de Navarre, devotional poetry, women's writing, and the history of religion and sexuality. Mary McKinley is the Douglas Huntly Gordon Professor of French, University of Virginia. She writes on Montaigne and Marguerite de Navarre and has edited and translated Marie Dentière’s Epistle to Marguerite de Navarre and Preface to a Sermon by John Calvin.</t>
  </si>
  <si>
    <t>2BICDSK, 2BIC2ADF</t>
  </si>
  <si>
    <t>x, 406 pp.</t>
  </si>
  <si>
    <t>EUR 170.00</t>
  </si>
  <si>
    <t>US$ 218.00</t>
  </si>
  <si>
    <t>978-90-04-23205-1</t>
  </si>
  <si>
    <t>Printing, Power, and Piety</t>
  </si>
  <si>
    <t>Appeals to the Public during the Early Years of the English Reformation</t>
  </si>
  <si>
    <t>Brad C. Pardue</t>
  </si>
  <si>
    <t>This project examines the important implications of printed vernacular appeals to a nascent public by the reformer William Tyndale, by religious conservatives such as Thomas More, and by Henry VIII’s regime in the volatile early years of the English Reformation. The book explores the nature of this public (materially and as a discursive concept) and the various ways in which Tyndale provoked and justified public discussion of the central religious issues of his day. Tyndale’s writings raised important issues of authority and legitimacy and challenged many of the traditional notions of hierarchy at the heart of early modern European society. This study analyzes how this challenge manifested itself in Tyndale’s ecclesiology and his political theology.</t>
  </si>
  <si>
    <t>This book explores the important implications of printed vernacular appeals to a nascent public by the reformer William Tyndale, by religious conservatives such as Thomas More, and by Henry VIII’s regime in the volatile early years of the English Reformation.</t>
  </si>
  <si>
    <t>All those interested in the English Reformation, early modern political thought, print culture, and the public sphere.</t>
  </si>
  <si>
    <t>Brad C. Pardue, Ph.D. (2010) in History, University of Tennessee, Knoxville, is a Lecturer in History at the University of Tennessee, where he teaches the Western Civilization survey, as well as courses on the Reformation and Early Modern Europe.</t>
  </si>
  <si>
    <t>1BICHBTB</t>
  </si>
  <si>
    <t>HIS054000</t>
  </si>
  <si>
    <t>x, 238 pp.</t>
  </si>
  <si>
    <t>Christian Hebraism in the Reformation Era (1500-1660)</t>
  </si>
  <si>
    <t>Authors, Books, and the Transmission of Jewish Learning</t>
  </si>
  <si>
    <t>Stephen G. Burnett</t>
  </si>
  <si>
    <t>Christian Hebraism in early modern Europe has traditionally been interpreted as the pursuit of a few exceptional scholars, but in the sixteenth century it became an intellectual movement involving hundreds of authors and printers and thousands of readers. The Reformation transformed Christian Hebrew scholarship into an academic discipline, supported by both Catholics and Protestants. This book places Christian Hebraism in a larger context by discussing authors and their books as mediators of Jewish learning, printers and booksellers as its transmitters, and the impact of press controls in shaping the public discussion of Hebrew and Jewish texts. Both Jews and Jewish converts played an important role in creating this new and unprecedented form of Jewish learning.</t>
  </si>
  <si>
    <t>The Reformation transformed Christian Hebraism from the pursuit of a few into an academic discipline. This book explains that transformation by focusing on how authors, printers, booksellers, and censors created a public discussion of Hebrew and Jewish texts.</t>
  </si>
  <si>
    <t>All those interested in Reformation history, Jewish history, and the history of the book trade in early modern Europe.</t>
  </si>
  <si>
    <t>Stephen G. Burnett, Ph.D (1990), University of Wisconsin-Madison, is an associate professor of Religious Studies at the University of Nebraska-Lincoln.  He has published extensively on Christian Hebraism and Jewish printing.</t>
  </si>
  <si>
    <t>2BICHRJS, 2BIC2CSJ, 2BIC3JB, 2BIC3JD</t>
  </si>
  <si>
    <t>REL040040, NON000000, NON000000, NON000000</t>
  </si>
  <si>
    <t>approx. 483 pp.</t>
  </si>
  <si>
    <t>978-90-04-22248-9</t>
  </si>
  <si>
    <t>978-90-04-22627-2</t>
  </si>
  <si>
    <t>A Companion to Observant Reform in the Late Middle Ages and Beyond</t>
  </si>
  <si>
    <t>Edited by James D. Mixson and Bert Roest</t>
  </si>
  <si>
    <t>The Observant Movement was a widespread effort to reform religious life across Europe. It took root around 1400, and for a century and more thereafter it inspired or shaped much that became central to European religion and culture. The Observants produced many of the leading religious figures of the later Middle Ages—Catherine of Siena, Bernardino of Siena and Savonarola in Italy, Francisco Jiménez de Cisneros in Spain, and in Germany Martin Luther himself.  This volume provides scholars with a current, synthetic introduction to the Observant Movement. Its essays also seek collectively to expand the horizons of our study of Observant reform, and to open new avenues for future scholarship.Contributors are Michael D. Bailey, Pietro Delcorno, Tamar Herzig, Anne Huijbers, James D. Mixson, Alison More, Carolyn Muessig, Maria Giuseppina Muzzarelli, Bert Roest, Timothy Schmitz, and Gabriella Zarri.</t>
  </si>
  <si>
    <t>The Observant reform of the religious orders remains one of the most important yet understudied religious movements of the later Middle Ages.  This volume provides scholars with a current, synthetic introduction to the field, and suggests new avenues for future scholarship.</t>
  </si>
  <si>
    <t>All interested in the history of medieval religion, religious life, and culture, the history of reform and the transition from the late medieval to the early modern world.</t>
  </si>
  <si>
    <t>James D. Mixson (Ph.D. University of Notre Dame, 2002) is Associate Professor of History at the University of Alabama. He is the author of &lt;i&gt;Poverty’s Proprietors: Ownership and Mortal Sin at the Origins of the Observant Movement&lt;/i&gt; (Brill, 2009) as well as several translations and essays on religious life and Observant reform in the later Middle Ages.Bert Roest (Ph.D. University of Groningen, 1996) teaches Medieval History at Radboud University Nijmegen. His publications include &lt;i&gt;A History of Franciscan Education (c. 1210-1517) &lt;/i&gt; (Brill, 2000), &lt;i&gt;Franciscan Literature of Religious Instruction Before the Council of Trent&lt;/i&gt; (Brill, 2004), &lt;i&gt;Order and Disorder: The Poor Clares Between Foundation and Reform&lt;/i&gt; (Brill, 2013), and &lt;i&gt;Franciscan Learning, Preaching and Mission c. 1220-1650: Cum Scientia sit Donum Dei, Armatura ad Defendendam Sanctam Fidem Catholicam&lt;/i&gt; (Brill, 2015).</t>
  </si>
  <si>
    <t>2BICHRCC7, 2BIC3H, 2BIC3JB</t>
  </si>
  <si>
    <t>REL010000, NON000000, NON000000</t>
  </si>
  <si>
    <t>xii + 436 pp</t>
  </si>
  <si>
    <t>978-90-04-22947-1</t>
  </si>
  <si>
    <t>Shaping the Bible in the Reformation</t>
  </si>
  <si>
    <t>Books, Scholars and Their Readers in the Sixteenth Century</t>
  </si>
  <si>
    <t>Edited by Bruce Gordon &amp; Matthew McLean</t>
  </si>
  <si>
    <t>This volume presents significant new research on severalaspects of the late mediaeval and early modern Bible. Theseessays consider aspects of Bible scholarship and translation,illustration and production, its uses for lay devotion and intheological controversy. Inquiring into the ways in whichscholars gave new forms to their Bibles and their readersreceived their work, this book considers the contribution ofkey figures like Castellio, Bibliander and Tremellius, Piscatorand Calov, the exegetical controversies between centresof Reformed learning and among the theologians of theLouvain. It encompasses biblical illustration in the LowCountries and the use of maps in the Geneva Bible, andconsiders the practice of biblical translation, and the strategies by which new versions were justified.</t>
  </si>
  <si>
    <t>This volume collects significant new scholarship on the late mediaeval and early modern Bible, engaging with the work of theologians, the devotional needs of the laity and the shape their concerns gave to the most important book of the age.</t>
  </si>
  <si>
    <t>Scholars and students interested in early modern religious and intellectual history, biblical interpretation and translation, the Reformation and the history of the Book.</t>
  </si>
  <si>
    <t>Bruce Gordon is the Titus Street Professor of Ecclesiastical History at Yale Divinity School. He is the author and editor of a number of books on the European Reformation, including (with Peter Marshall) &lt;i&gt;The Place of the Dead.  Death and Remembrance in Late Medieval and Early Modern Europe&lt;/i&gt; (Cambridge, 2000), &lt;i&gt;The Swiss Reformation&lt;/i&gt; (Manchester, 2002) and (with Emidio Campi) &lt;i&gt;Architect of Reformation. An Introduction to Heinrich Bullinger, 1504-1575&lt;/i&gt; (Baker Academic, 2004). His most recent book is &lt;i&gt;Calvin&lt;/i&gt;, published by Yale University Press in 2009.Matthew McLean is Research Fellow at the University of St Andrews. He works on religion, science and the culture of humanism in the early modern period. His first book, &lt;i&gt;The Cosmographia of Sebastian Münster. Describing the World in the Reformation&lt;/i&gt; was published in 2007 by Ashgate. He is presently working on the AHRC Protestant Latin Bible Project.</t>
  </si>
  <si>
    <t>2BICHRCF, 2BIC3JB</t>
  </si>
  <si>
    <t>REL006000, NON000000</t>
  </si>
  <si>
    <t>xii, 306 pp.</t>
  </si>
  <si>
    <t>978-90-04-22978-5</t>
  </si>
  <si>
    <t>Die Dignität des Ereignisses (2 Vols.)</t>
  </si>
  <si>
    <t>Studien zu Heinrich Bullingers Reformationsgeschichtsschreibung</t>
  </si>
  <si>
    <t>Christian Moser</t>
  </si>
  <si>
    <t>The study examines the published and unpublished historical works and materials written by the Zurich Reformer Heinrich Bullinger primarily considering the Reformation History preserved in his handwritten manuscript from the 1560s. Its origin, sources, and his applied work processes are analyzed in the context of the theological assumptions and methodological claims of Bullinger’s historiography, which are also classified and examined against the background of early modern humanist and confessional historiography. The history of reception and influence of Bullinger’s Reformation History are another aspect of this analysis of what came to be a foundational source for later Reformation historians. In addition to this investigation, numerous unpublished source materials by Bullinger are edited, and detailed descriptions of extant transcripts are documented.Die Studie untersucht anhand gedruckter und ungedruckter Werke und Materialien das historiographische Schaffen des Zürcher Reformators Heinrich Bullinger. Im Vordergrund steht die in den 1560er-Jahren entstandene handschriftliche »Reformationsgeschichte« des Zürcher Antistes, deren Entstehung, Quellengrundlage und Quellenverarbeitung im Kontext der geschichtstheologischen Voraussetzungen und methodologischen Ansprüchen, unter denen sich Bullingers historiographisches Schaffen vollzog, untersucht und vor dem Hintergrund der humanistischen und konfessionellen Geschichtsschreibung der Frühen Neuzeit historiographiegeschichtlich eingeordnet wird. Einen weiteren Aspekt bildet die Überlieferungs- und Rezeptionsgeschichte dieses für die spätere Reformationsgeschichtsschreibung fundamentalen Werkes. Neben dieser Analyse werden zahlreiche bislang unveröffentlichte Arbeitsmaterialien Bullingers historisch-kritisch ediert und detaillierte Beschreibungen der überlieferten Abschriften vorgelegt.</t>
  </si>
  <si>
    <t>The sources and applied work processes in Heinrich Bullinger’s Reformation History are analyzed in the context of the theological assumptions and methodological claims of Bullinger’s historiography, which are classified against the background of early modern humanist and confessional historiography.Die Studie untersucht die Bemühungen des Zürcher Reformators Heinrich Bullinger um eine historiographische Erfassung der Reformationszeit, die in dessen handschriftlichen »Reformationsgeschichte« kulminierten. Dieses Werk wird im Kontext der geschichtstheologischen Voraussetzungen Bullingers analysiert und historiographiegeschichtlich situiert.</t>
  </si>
  <si>
    <t>This work is useful for scholars with an interest in Reformation history and in the history of historiography.Dieses Buch richtet sich an Forschende im Bereich der Reformations- und Historiographiegeschichte.</t>
  </si>
  <si>
    <t>Christian Moser, PhD (2008), is &lt;i&gt;Oberassistent&lt;/i&gt; at the Institute of Swiss Reformation History, University of Zurich.Christian Moser, Dr. theol. (2008), ist Oberassistent am Institut für Schweizerische Reformationsgeschichte, Universität Zürich.</t>
  </si>
  <si>
    <t>xxvi, 1114 pp.</t>
  </si>
  <si>
    <t>EUR 233.00</t>
  </si>
  <si>
    <t>US$ 287.00</t>
  </si>
  <si>
    <t>978-90-04-31035-3</t>
  </si>
  <si>
    <t>A Companion to the Huguenots</t>
  </si>
  <si>
    <t>Edited by Raymond A. Mentzer and Bertrand Van Ruymbeke</t>
  </si>
  <si>
    <t>The Huguenots are among the best known of early modern European religious minorities. Their suffering in 16th and 17th-century France is a familiar story. The flight of many Huguenots from the kingdom after 1685 conferred upon them a preeminent place in the accounts of forced religious migrations. Their history has become synonymous with repression and intolerance. At the same time, Huguenot accomplishments in France and the lands to which they fled have long been celebrated. They are distinguished by their theological formulations, political thought, and artistic achievements. This volume offers an encompassing portrait of the Huguenot past, investigates the principal lines of historical development, and suggests the interpretative frameworks that scholars have advanced for appreciating the Huguenot experience.</t>
  </si>
  <si>
    <t>This volume offers an encompassing portrait of the Huguenots, among the best known of early modern religious minorities. It investigates the principal lines of historical development and suggests the interpretative frameworks that scholars have advanced for understanding the Huguenot experience.</t>
  </si>
  <si>
    <t>All interested in the French Reformation and the Huguenot Diaspora, in Protestant history, Atlantic history, migration history and French history.</t>
  </si>
  <si>
    <t>Raymond A. Mentzer, Ph.D. (1973) in History, University of Wisconsin, is Professor of Religious Studies and History at the University of Iowa. His most recent book is &lt;i&gt;Les registres des consistoires des Églises réformées de France, XVIe-XVIIe siècles. Un inventaire&lt;/i&gt; (2014). Bertrand Van Ruymbeke, Ph.D. (1995), is Professor of American civilization at the Université de Paris 8 and member of the Institut Universitaire de France. He is the author of &lt;i&gt;L’Amérique avant les Etats-Unis&lt;/i&gt; (2013), &lt;i&gt;From New Babylon to Eden&lt;/i&gt; (2006), and co-editor of &lt;i&gt;Naissance de l’Amérique du Nord&lt;/i&gt; (2008), &lt;i&gt;Constructing Early Modern Empires&lt;/i&gt; (2007), &lt;i&gt;Les Huguenots et l’Atlantique&lt;/i&gt; (2009-12), and &lt;i&gt;Memory and Identity&lt;/i&gt; (2003).</t>
  </si>
  <si>
    <t>2BICHRA, 2BICHRC, 2BICJFSR</t>
  </si>
  <si>
    <t>REL000000, REL070000, SOC039000</t>
  </si>
  <si>
    <t>500 pp, incl 26 images (13 full-color)</t>
  </si>
  <si>
    <t>EUR 229.00</t>
  </si>
  <si>
    <t>US$ 297.00</t>
  </si>
  <si>
    <t>EUR 165.00</t>
  </si>
  <si>
    <t>978-90-04-25302-5</t>
  </si>
  <si>
    <t>Claude Pajon (1626-1685) and the Academy of Saumur</t>
  </si>
  <si>
    <t>The First Controversy over Grace</t>
  </si>
  <si>
    <t>Albert Gootjes</t>
  </si>
  <si>
    <t>This is the first published monograph on Claude Pajon (1626-1685), the theologian at the origin of the greatest doctrinal controversy within the French Protestant camp in the mid to late seventeenth century. Drawing on manuscript sources, this study examines Pajon’s thought and its origins, and traces the nature and course of the first phase of controversy (1665-1667). It demonstrates that the conflict opposed Pajon as a ‘radical’ Cameronian over against the ‘moderates,’ with each party claiming to represent the true theological heritage of John Cameron (ca. 1579-1625), as proposed by Paul Testard (ca. 1596-1650) and Moïse Amyraut (1596-1664), respectively. The result is a new look on the theology of the academy of Saumur, and on the history of this institution.</t>
  </si>
  <si>
    <t>This is the first published monograph on the Saumur theologian Claude Pajon. Drawing on manuscript sources, it examines Pajon’s thought and its origins, and traces the nature and course of the first of two controversies over his theology (1665-1667).</t>
  </si>
  <si>
    <t>All those interested in intellectual history, theology, and the history of the church, as well as specialists of French Protestantism and the academy of Saumur.</t>
  </si>
  <si>
    <t>Albert Gootjes, Ph.D. (2012) in Historical Theology, Calvin Theological Seminary, has authored several articles on seventeenth-century French Protestantism. He is also the translator of numerous scholarly articles and books, and an executive board member of the Post Reformation Digital Library.</t>
  </si>
  <si>
    <t>2BICHRAM, 2BICHRCC9, 2BICJFCX, 2BIC3JD</t>
  </si>
  <si>
    <t>PHI022000, REL053000, PHI009000, NON000000</t>
  </si>
  <si>
    <t>xviii, 252 pp.</t>
  </si>
  <si>
    <t>EUR 121.00</t>
  </si>
  <si>
    <t>978-90-04-23369-0</t>
  </si>
  <si>
    <t>Angels of Light? Sanctity and the Discernment of Spirits in the Early Modern Period</t>
  </si>
  <si>
    <t>Edited by Clare Copeland and Jan Machielsen</t>
  </si>
  <si>
    <t>This volume explores individual responses to the problem of discernment of spirits, and the adjacent problem of true and false holiness in the period following the European Reformations.</t>
  </si>
  <si>
    <t>All those interested in religious history in the early modern period.</t>
  </si>
  <si>
    <t>Jan Machielsen, DPhil (2011) in History, University of Oxford, is a Junior Research Fellow at Balliol College, Oxford and a British Academy Postdoctoral Research Fellow.  He has published several articles on the interplay of demonology and late humanism.Clare Copeland, DPhil (2010) in Theology, University of Oxford is a Mellon Postdoctoral Fellow in Early Modern Catholicism at Somerville College, Oxford. Her monograph on canonization in early modern Italy is forthcoming with Oxford University Press</t>
  </si>
  <si>
    <t>1BICHRAX</t>
  </si>
  <si>
    <t>2BICHBLH, 2BICHRCS1</t>
  </si>
  <si>
    <t>HIS010000, REL070000</t>
  </si>
  <si>
    <t>iv, 306 pp.</t>
  </si>
  <si>
    <t>978-90-04-23601-1</t>
  </si>
  <si>
    <t>Seeing Faith, Printing Pictures: Religious Identity during the English Reformation</t>
  </si>
  <si>
    <t>David J. Davis</t>
  </si>
  <si>
    <t>Scholarship on religious printed images during the English Reformation (1535-1603) has generally focused on a few illustrated works and has portrayed this period in England as a predominantly non-visual religious culture. The combination of iconoclasm and Calvinist doctrine have led to a misunderstanding as to the unique ways that English Protestants used religious printed images. Building on recent work in the history of the book and print studies, this book analyzes the widespread body of religious illustration, such as images of God the Father and Christ, in Reformation England, assessing what religious beliefs they communicated and how their use evolved during the period. The result is a unique analysis of how the Reformation in England both destroyed certain aspects of traditional imagery as well as embraced and reformulated others into expressions of its own character and identity.</t>
  </si>
  <si>
    <t>This book offers a unique analysis of visual religion in Reformation England as seen in its religious printed images. Challenging traditional notions of an iconoclastic Reformation, it offers a thorough analysis of the widespread body of printed images and the ways the images gave shape to the religious culture.</t>
  </si>
  <si>
    <t>All those interested in early modern history, the Reformation in Britain, visual culture, and the history of the book, as well as literary scholars and others interested in identity studies.</t>
  </si>
  <si>
    <t>David J. Davis, Ph.D. (2009) in History, University of Exeter, is Assistant Professor in History at Houston Baptist University. He has published several articles and reviews on the English Reformation and early modern print culture.</t>
  </si>
  <si>
    <t>2BICACN, 2BICHBLH, 2BICHRAX</t>
  </si>
  <si>
    <t>ART015000, HIS010000, REL033000</t>
  </si>
  <si>
    <t>xvi, 244 pp.</t>
  </si>
  <si>
    <t>US$ 146.00</t>
  </si>
  <si>
    <t>978-90-04-24068-1</t>
  </si>
  <si>
    <t>Between Creativity and Norm-Making</t>
  </si>
  <si>
    <t>Tensions in the Early Modern Era</t>
  </si>
  <si>
    <t>Edited by Sigrid Müller and Cornelia Schweiger</t>
  </si>
  <si>
    <t>The time of the transition from the Middle Ages to the onset of early modernity (c. 1400-1550) is a very complex one. It brought what on first sight appear to be contradictory developments. Human creativity and freedom became much more important; yet, at the same time, the foundations were laid for systems that allowed control to be exercised over virtually every aspect of human social life. How can we put these two phenomena together? Which tendency is the stronger one? The contributions in this volume focus on the tension between creativity and norm-making from the perspective of different academic disciplines, so as to shed light on this fascinating period in our history.</t>
  </si>
  <si>
    <t>This volume deals with contrasting developments in the period between 1400-1550. It is one that is characterized by a search for greater personal liberty and more opportunities for creative expression, on the one hand, and a quest to secure stability by establishing binding norms, on the other.</t>
  </si>
  <si>
    <t>All those interested in the time of the transition from the Middle Ages to the early modern era, Reformation, Late Medieval theology and philosophy, Political and Church history.</t>
  </si>
  <si>
    <t>&lt;b&gt;Sigrid Müller&lt;/b&gt;, Dr. (1999) in Theology, University of Tübingen, is Professor of Moral Theology at the University of Vienna. She has done extensive research in the fields of Late Medieval nominalism and history of ethics, including &lt;i&gt;Handeln in einer kontingenten Welt: Zu Begriff und Bedeutung der recta ratio bei Wilhelm von Ockham&lt;/i&gt; (Tübingen/Basel, 2000).Mag. &lt;b&gt;Cornelia Schweiger&lt;/b&gt; is research assistant in Moral Theology at the University of Vienna. She has worked on the History of Moral Theology (especially on the question of Natural Law) and on the relationship between faith and ethics with a special focus on John Rawls.Contributors include: Heribert Smolinsky, Volker Leppin, Renate Dürr, Thomas Simon, Rudolf Schüßler, Marianne Schlosser, Hans Schelkshorn, Christian Thomas Leitmeir, Thomas Brogl, Meta Niederkorn-Bruck, Henrik Wels, Hermann Hold, Sigrid Müller and Cornelia Schweiger.</t>
  </si>
  <si>
    <t>2BICHBLC, 2BICHRAX, 2BICJFCX</t>
  </si>
  <si>
    <t>HIS010000, REL033000, PHI009000</t>
  </si>
  <si>
    <t>xii, 302 pp.</t>
  </si>
  <si>
    <t>978-90-04-24185-5</t>
  </si>
  <si>
    <t>The Preservation of Jewish Religious Books in Sixteenth-Century Germany: Johannes Reuchlin's Augenspiegel</t>
  </si>
  <si>
    <t>Daniel O'Callaghan</t>
  </si>
  <si>
    <t>This book is the first complete and thoroughly commented English translation of Johannes Reuchlin’s Augenspiegel (1511). The translation sheds light on the author’s motive in appealing to the authorities for the preservation of Jewish books at a stage of great cultural change in Early Modern Europe. It also addresses the question of how the church and state dealt intellectually with Judaism at a time when it was considered a threat to the existence of Christianity. The translation of one of the most politically controversial sixteenth century pamphlets provides a view of the treatment of a minority’s culture with perhaps lessons for today’s world.</t>
  </si>
  <si>
    <t>Johannes Reuchlin’s Augenspiegel (1511) was a radical political publication aimed to preserve Jewish books from destruction and the consequent loss of irreplaceable knowledge. This first complete and extensively annotated translation provides an insight into the authorities’ attitude to Judaism in Early Modern Germany.</t>
  </si>
  <si>
    <t>Scholars, students and general readers interested in Reformation and Renaissance history; Jewish studies; Church history and the history of Law.</t>
  </si>
  <si>
    <t>Daniel O’Callaghan is a qualified teacher and holds M. Phil. and M. Litt. degrees from Trinity College, Dublin. Besides teaching, he works as a free-lance translator and researcher of historical themes.</t>
  </si>
  <si>
    <t>2BICHRJ, 2BICJFCX, 2BICJFSR</t>
  </si>
  <si>
    <t>REL040000, PHI009000, SOC039000</t>
  </si>
  <si>
    <t>xiv, 238 pp.</t>
  </si>
  <si>
    <t>163/2</t>
  </si>
  <si>
    <t>Religion and the Senses in Early Modern Europe</t>
  </si>
  <si>
    <t>Edited by Wietse de Boer and Christine Göttler</t>
  </si>
  <si>
    <t>Sensation is the subject of a burgeoning field in the humanities. This volume examines its role in the religious changes and transformations of early modern Europe. Sensation was not only central to the doctrinal disputes of the Reformation, but also critical in shaping new or reformed devotional practices. From this vantage point the book explores the intersections between the world of religion and the spheres of art, music, and literature; food and smell; sacred things and spaces; ritual and community; science and medicine. Deployed in varying, often contested ways, the senses were essential pathways to the sacred. They permitted knowledge of the divine and the universe, triggered affective responses, shaped holy environments, and served to heal, guide, or discipline body and soul.Contributors include Alfred Acres, Barbara Baert, Andrew R. Casper, Wietse de Boer, Sven Dupré, Iain Fenlon, Laura Giannetti, Christine Göttler, Jennifer R. Hammerschmidt, Joseph Imorde, Rachel King, Jennifer Rae McDermott, Walter S. Melion, Matthew Milner, Sarah Joan Moran, Yvonne Petry, and Klaus Pietschmann.</t>
  </si>
  <si>
    <t>This interdisciplinary volume examines the role of sensation in the religious transformations of early modern Europe. Sensation was both central to the doctrinal disputes of the Reformation and critical in shaping new or reformed devotional practices.</t>
  </si>
  <si>
    <t>All those interested in European cultural history of the Reformation era, including the history of religion, art and architecture, music, literature, food, medicine, and science.</t>
  </si>
  <si>
    <t>Wietse de Boer, Ph.D. (Erasmus University Rotterdam, 1995) is Professor of History at Miami University. Most of his publications are on the Italian Counter-Reformation, including &lt;i&gt;The Conquest of the Soul: Confession, Discipline, and Public Order in Counter-Reformation Milan&lt;/i&gt; (Brill, 2001).Christine Göttler, Ph.D. (University of Zürich, 1991) is Professor of Art History at the University of Bern. Her main research interests concern the intersections of art, religion, and science in early modern Europe, particularly the Netherlands and Italy.Contributors include: Alfred Acres, Barbara Baert, Wietse de Boer, Andrew R. Casper, Sven Dupré, Iain Fenlon, Laura Giannetti, Christine Göttler, Jennifer R. Hammerschmidt, Joseph Imorde, Rachel King, Jennifer Rae McDermott, Walter S. Melion, Matthew Milner, Sarah Joan Moran, Yvonne Petry, and Klaus Pietschmann.</t>
  </si>
  <si>
    <t>2BICHRAM, 2BICHRAX</t>
  </si>
  <si>
    <t>PHI022000, REL033000</t>
  </si>
  <si>
    <t>xxvi, 494 pp.</t>
  </si>
  <si>
    <t>US$ 234.00</t>
  </si>
  <si>
    <t>978-90-04-23634-9</t>
  </si>
  <si>
    <t>Intersections</t>
  </si>
  <si>
    <t>978-90-04-24227-2</t>
  </si>
  <si>
    <t>Paul's Cross and the Culture of Persuasion in England, 1520-1640</t>
  </si>
  <si>
    <t>Edited by Torrance Kirby and P.G. Stanwood</t>
  </si>
  <si>
    <t>The open-air pulpit within the precincts of St. Paul’s Cathedral known as ‘Paul’s Cross’ can be reckoned among the most influential of all public venues in early-modern England. Between 1520 and the early 1640s, this pulpit and its auditory constituted a microcosm of the realm and functioned at the epicentre of events which radically transformed England’s political and religious identities. Through cultivation of a sophisticated culture of persuasion, sermons at Paul’s Cross contributed substantially to the emergence of an early-modern public sphere. This collection of 24 essays seeks to situate the institution of this most public of pulpits and to reconstruct a detailed history of some of the more influential sermons preached at Paul’s Cross during this formative period.Contributors include: Thomas Dabbs, Ellie Gebarowski-Shafer, Cecilia Hatt, Roze Hentschell, Anne James, Gerard Kilroy,John N. King, Torrance Kirby, Bradford Littlejohn, Steven May, Natalie Mears, Mary Morrissey, David Neelands, Kathleen O'Leary, Mark Rankin, Angela Ranson, Richard Rex, John Schofield, Jeanne Shami, P.G. Stanwood, Susan Wabuda, John Wall, Ralph Werrell, and Jason Zuidema.</t>
  </si>
  <si>
    <t>By reconstructing the history of sermons preached at Paul’s Cross between 1520 and 1640 this collection of essays examines the flourishing ‘culture of persuasion’ which transformed England’s political and religious identities and fostered a nascent public sphere.</t>
  </si>
  <si>
    <t>All those interested in English Reformation history, Tudor history, early-modern political thought, the history of the Church, public preaching, and sermon literature.</t>
  </si>
  <si>
    <t>Torrance Kirby, DPhil (1988) in Modern History, Christ Church, University of Oxford, is Professor of Ecclesiastical History and Director of the Centre for Research on Religion at McGill University. He has published extensively on the thought of Richard Hooker and recently edited A Companion to Richard Hooker (Brill, 2008).P.G. Stanwood, PhD (1961) in English Literature, University of Michigan, Ann Arbor, is Professor of English Emeritus at the University of British Columbia. He has published extensively on Renaissance and 17th century English Literature; Bibliography; Richard Hooker; English Reformation; Jeremy Taylor; John Donne; John Milton.</t>
  </si>
  <si>
    <t>2BICHBJD1, 2BICHBLH, 2BICHRCP</t>
  </si>
  <si>
    <t>HIS015000, HIS010000, REL058010</t>
  </si>
  <si>
    <t>xxii, 502 pp.</t>
  </si>
  <si>
    <t>EUR 163.00</t>
  </si>
  <si>
    <t>978-90-04-24466-5</t>
  </si>
  <si>
    <t>Restoration through Redemption:John Calvin Revisited</t>
  </si>
  <si>
    <t>Edited by Henk van den Belt, &lt;i&gt;University of Groningen&lt;/i&gt;</t>
  </si>
  <si>
    <t>&lt;i&gt;Restoration through Redemption&lt;/i&gt; offers examples of three ways in which John Calvin’s theology can be revisited: by analysis, assessment, and reception. This volume contains analyses of Calvin’s position on the trinity and on politics, as well as assessments of his theology for evolutionary biology and comparative ecclesiology. It also discusses the reception of his heritage, for instance, in North America and South Africa. The central theme in this volume is Calvin’s approach to the renewal of creation that hinges on Christ the Redeemer. One of the golden threads is Calvin’s emphasis upon the &lt;i&gt;meditatio&lt;/i&gt; on the future life, the turning of the believer towards the eschatological perspective.Contributors include: J. Todd Billings, Johan Buitendag, Jaeseung Cha, Ernst M. Conradie, Roger Haight, I. John Hesselink, Rinse Reeling Brouwer, Philippe Theron, Henk van den Belt, Gijsbert van den Brink,  Cornelis van der Kooi,  J.H. (Amie) van Wyk,  J.M. (Koos) Vorster,  Nico Vorster,  Robert Vosloo,  and Paul Wells.</t>
  </si>
  <si>
    <t>The restoration of creation offers the perspective through which Calvin’s heritage is analyzed and made fruitful for contemporary Reformed theology. Restoration through Redemption shows that Calvin’s theology hinges on Christology, but extends to the whole creation.</t>
  </si>
  <si>
    <t>Scholars and students concerned with Reformed theology and all interested in John Calvin.</t>
  </si>
  <si>
    <t>&lt;b&gt;Henk van den Belt&lt;/b&gt;, PhD (2006) Leiden University, is Professor of Reformed Theology at the University of Groningen. He has written several articles on Calvin and on neo-calvinism and is the author of &lt;i&gt;The Authority of Scripture in Reformed Theology: Truth and Trust&lt;/i&gt; (Brill, 2008).</t>
  </si>
  <si>
    <t>Approx. 377 pp.</t>
  </si>
  <si>
    <t>978-90-04-24491-7</t>
  </si>
  <si>
    <t>The Italian Reformation outside Italy</t>
  </si>
  <si>
    <t>Francesco Pucci's Heresy in Sixteenth-Century Europe</t>
  </si>
  <si>
    <t>Giorgio Caravale</t>
  </si>
  <si>
    <t>What was the legacy of the so-called Italian Reformation? What contribution did Italian humanism make to European developments in irenicism and religious tolerance? In &lt;i&gt;The Italian Reformation outside Italy&lt;/i&gt;, Giorgio Caravale uses previously unpublished documents to reconstruct the life and intellectual career of Francesco Pucci (1543-1597). Educated in Renaissance Florence, Pucci found his vocation as a prophet in France during the Wars of Religion and embarked on a long period of peregrination, stopping off in Paris, London, Basle, Antwerp, Krakow and Prague before being imprisoned, tried and sentenced to death by the Roman Inquisition three years before Giordano Bruno. His doctrines were judged to be heretical by all religious confessions and his political proposal was a spectacular failure. Caravale presents a rich chapter of sixteenth-century European history whose main features are religious conflict, irenic tension, universalist aspirations and prophetic expectations.The translation of this work has been funded by SEPS (SEGRETARIATO EUROPEO PER LE PUBBLICAZIONI SCIENTIFICHE), Via Val d'Aposa 7, I-40123 Bologna, Italy — seps@seps.it  —  www.seps.it</t>
  </si>
  <si>
    <t>In &lt;i&gt;The Italian Reformation outside Italy&lt;/i&gt;, Giorgio Caravale reconstructs the life and intellectual career of Francesco Pucci (1543-1597), presenting a rich chapter of sixteenth-century European intellectual history.</t>
  </si>
  <si>
    <t>All interested in the history of the European Reformation and Counter-Reformation, the European Renaissance, the History of religious tolerance and early modern Irenicism</t>
  </si>
  <si>
    <t>Giorgio Caravale, PhD (2000), is Professor of Early Modern European History at the University of Roma Tre. He is the author of &lt;i&gt;Forbidden Prayer: Church Censorship and Devotional Literature in Renaissance Italy&lt;/i&gt; (Ashgate, 2011), &lt;i&gt;Predicazione e Inquisizione nell’Italia del Cinquecento&lt;/i&gt; (Il Mulino, 2012), &lt;i&gt;Storia di una doppia censura&lt;/i&gt; (Edizioni della Normale, 2013), &lt;i&gt;George L. Mosse’s Italy&lt;/i&gt; (ed. with L. Benadusi, Palgrave, 2014), and &lt;i&gt;Beyond the Inquisition: Ambrogio Catarino Politi and the Origins of the Counter-Reformation&lt;/i&gt; (Notre Dame UP, forthcoming).</t>
  </si>
  <si>
    <t>2BICHR, 2BICJFCX</t>
  </si>
  <si>
    <t>REL000000, PHI009000</t>
  </si>
  <si>
    <t>286 pp</t>
  </si>
  <si>
    <t>US$ 149.00</t>
  </si>
  <si>
    <t>978-90-04-25011-6</t>
  </si>
  <si>
    <t>English Evangelicals and Tudor Obedience, c.1527–1570</t>
  </si>
  <si>
    <t>Ryan Reeves</t>
  </si>
  <si>
    <t>The heart of this book lies in the important discovery that a pivotal Tudor argument in favor of the Royal Supremacy—the argument from Psalm 82 that earthly kings are ‘gods’ on this earth—is in fact Zwinglian in origin.  This teaching from Psalm 82, which originated in Zurich in the mid-1520s, was soon used extensively in England to justify the Supremacy, and English evangelicals—from Tyndale to Cranmer—unanimously embraced this Protestant argument in their writings on political obedience. The discovery of this link shows conclusive, textual proof of the ‘Zurich Connection’ between Swiss political teachings and those popular under Tudor kings.  This study argues, then, that evangelical attitudes towards royal authority were motivated by the assumption that Protestantism supported ‘godly kingship’ over against ‘papal tyranny’. As such, it is the first monograph to find a vital connection between early Swiss Protestant similar teachings on obedience and later teachings by evangelicals.</t>
  </si>
  <si>
    <t>Drawing on a wide range of Tudor evangelical writings, this book offers a new perspective on evangelical attitudes towards the king, the Royal Supremacy, and political resistance, noting in particular the connection between Swiss and Tudor concepts of obedience.</t>
  </si>
  <si>
    <t>All those interested in Tudor England, the history of political thought, especially resistance theory and obedience, Protestant history, the English church, and early English evangelicalism; those interested in the history of Anglicanism and Protestant theology.</t>
  </si>
  <si>
    <t>Ryan M. Reeves, PhD (2011), University of Cambridge, is Assistant Professor of Historical Theology at Gordon-Conwell Theological Seminary and Dean of the Jacksonville Campus.</t>
  </si>
  <si>
    <t>2BICHBJD1, 2BICHRCC9, 2BICJPFR</t>
  </si>
  <si>
    <t>HIS015000, REL053000, REL084000</t>
  </si>
  <si>
    <t>x, 214 pp.</t>
  </si>
  <si>
    <t>EUR 105.00</t>
  </si>
  <si>
    <t>US$ 128.00</t>
  </si>
  <si>
    <t>EUR 207.00</t>
  </si>
  <si>
    <t>978-90-04-25073-4</t>
  </si>
  <si>
    <t>Christian-Muslim Relations. A Bibliographical History.</t>
  </si>
  <si>
    <t>Volume 6. Western Europe (1500-1600)</t>
  </si>
  <si>
    <t>Edited by David Thomas and John Chesworth&lt;br&gt; with John Azumah, Stanisław Grodź, Andrew Newman, Douglas Pratt.</t>
  </si>
  <si>
    <t>&lt;i&gt;Christian-Muslim Relations. A Bibliographical History, volume 6&lt;/i&gt; (CMR 6), covering the years 1500-1600, is a continuing volume in a history of relations between followers of the two faiths as it is recorded in their written works. Together with introductory essays, it comprises detailed entries on all the works known from this century. This volume traces the attitudes of Western Europeans to Islam, particularly in light of continuing Ottoman expansion, and early despatches sent from Portuguese colonies around the Indian Ocean. The result of collaboration between numerous leading scholars, CMR 6, along with the other volumes in this series, is intended as a fundamental tool for research in Christian-Muslim relations.Section editors:John Azumah, Clinton Bennett, Luis Bernabé Pons, Lejla Demiri, Martha Frederiks, John-Paul Ghobrial, David GraftonStanisław Grodź, Alan Guenther, Abdulkadir Hashim, Şevket Küçükhüseyin, Andrew Newman, Gordon NickelClaire Norton, Douglas Pratt, Peter Riddell, Umar Ryad, Davide Tacchini, Serge Traore, Carsten Walbiner</t>
  </si>
  <si>
    <t>&lt;i&gt;Christian-Muslim Relations. A Bibliographical History, volume 6&lt;/i&gt; (CMR 6) covers all the works on Christian-Muslim relations in the years 1500-1600. The essays and detailed entries it contains give descriptions, evaluations and comprehensive bibliographical details of nearly 300 works from this century.</t>
  </si>
  <si>
    <t>Those interested in the history of Christian-Muslim relations, specialists in Islam and in early modern Christianity, scholars of early modern European expansion, Ottomanists, text specialists, theologians and historians.</t>
  </si>
  <si>
    <t>&lt;b&gt;David Thomas&lt;/b&gt;, PhD (1983) in Islamic Studies, University of Lancaster, is Professor of Christianity and Islam and Nadir Dinshaw Professor of Inter Religious Relations at the University of Birmingham. Among his most recent works are &lt;i&gt;Understanding Interreligious Relations&lt;/i&gt; (OUP 2013) and CMR vols 1-5 (Brill, 2009-13).&lt;b&gt;John Chesworth&lt;/b&gt;, PhD (2008) in Religious Studies, University of Birmingham, is Research Officer for &lt;i&gt;Christian-Muslim Relations. A Bibliographical History 1500-1900&lt;/i&gt; at the University of Birmingham. He has published on Christian-Muslim Relations in Africa and Europe, he has recently co-edited &lt;i&gt;Sharīʿa in Africa Today. Reactions and Responses&lt;/i&gt; (Brill 2014).</t>
  </si>
  <si>
    <t>2BICHRAX, 2BICHRC, 2BICHRH</t>
  </si>
  <si>
    <t>REL033000, REL070000, REL037000</t>
  </si>
  <si>
    <t>xii, 892 pp.</t>
  </si>
  <si>
    <t>EUR 249.00</t>
  </si>
  <si>
    <t>US$ 323.00</t>
  </si>
  <si>
    <t>978-90-04-24775-8</t>
  </si>
  <si>
    <t>Social Imagery in Middle Low German</t>
  </si>
  <si>
    <t>Didactical Literature and Metaphorical Representation (1470-1517)</t>
  </si>
  <si>
    <t>Cordelia Heß</t>
  </si>
  <si>
    <t>Social imagery during the Late Middle Ages was typically considered to be dominated by the three orders oratores, bellatores, laboratores as the most common way of describing social order, along with body metaphors and comprehensive lists of professions as known from the Danse macabre tradition. None of these actually dominates within the vast genre of lay didactical literature.    This book comprises the first systematic investigation of social imagery from a specific late medieval linguistic context. It methodically catalogues images of the social that were used in a particular cultural/literary sphere, and it separates late medieval efforts at catechization in print from the social and religious ruptures that are conventionally thought to have occurred after 1517. The investigation thus compliments recent scholarship on late medieval vernacular literature in Germany, most of which has concentrated on southern urban centres of production. The author fills a major lacuna in this field by concentrating for the first time on the entire extant corpus of vernacular print production in the northern region dominated by the Hanseatic cities and the Middle Low German dialect.</t>
  </si>
  <si>
    <t>This book offers the first systematic inventory of late medieval social imagery drawn from the entire surviving corpus of vernacular book production in the Middle Low German region prior to the Reformation.</t>
  </si>
  <si>
    <t>All those interested in religious history, book history, the history of the Late Medieval Baltic Sea region, as well as theologians, literary scholars and scholars of the history of ideas.</t>
  </si>
  <si>
    <t>Cordelia Heß, Dr. phil. (2007) in History, Hamburg University, is a research fellow at the Royal Swedish Academy of Letters, History and Antiquity and affiliated with the Centre for Medieval Studies at Stockholm University. Her research has a focus on the religious and cultural history of the Late Medieval Baltic Sea region.</t>
  </si>
  <si>
    <t>2BICHRCV, 2BIC3H</t>
  </si>
  <si>
    <t>REL012000, NON000000</t>
  </si>
  <si>
    <t>xii, 404 pp.</t>
  </si>
  <si>
    <t>US$ 198.00</t>
  </si>
  <si>
    <t>The Doctrine of God in Reformed Orthodoxy, Karl Barth, and the Utrecht School</t>
  </si>
  <si>
    <t>A Study in Method and Content</t>
  </si>
  <si>
    <t>Dolf te Velde, &lt;i&gt;Theological University Kampen&lt;/i&gt;</t>
  </si>
  <si>
    <t>In &lt;i&gt;The Doctrine of God&lt;/i&gt; Dolf te Velde examines the interaction of method and content in three historically important accounts of the doctrine of God. Does the method of a systematic theology affect the belief content expressed by it? Can substantial insights be detected that have a regulative function for the method of a doctrine of God?This two-way connection of method and content is investigated in three phases of Reformed theology. The first seeks to discover inner dynamics of Reformed scholastic theology. The second part treats Karl Barth’s doctrine of God as a contrast model for scholasticism, understood in the framework of Barth’s theological method. The third part offers a first published comprehensive description and analysis of the so-called Utrecht School. The closing chapter draws some lines for developing a Reformed doctrine of God in the 21st century.</t>
  </si>
  <si>
    <t>In &lt;i&gt;The Doctrine of God&lt;/i&gt; Dolf te Velde examines the interaction of method and content in three historically important accounts of the doctrine of God.</t>
  </si>
  <si>
    <t>Scholars and students in historical and systematic theology, with a special interest in the methodical and hermeneutical presuppositions of Reformed theology; philosophers interested in the logic of Christian doctrine.</t>
  </si>
  <si>
    <t>Dolf te Velde, Ph.D. (2010, Theological University Kampen), is minister of the Reformed Church (liberated), and postdoctoral researcher at the Theological University Kampen. He wrote several articles on systematic and historical theology, and co-edited &lt;i&gt;Reformed Thought on Freedom&lt;/i&gt; (Baker Academic, 2010)</t>
  </si>
  <si>
    <t>xiv, 820 pp.</t>
  </si>
  <si>
    <t>978-90-04-25364-3</t>
  </si>
  <si>
    <t>Persuasion and Conversion</t>
  </si>
  <si>
    <t>Essays on Religion, Politics, and the Public Sphere in Early Modern England</t>
  </si>
  <si>
    <t>The early modern ‘public sphere’ emerges out of a popular ‘culture of persuasion’ fostered by the Protestant Reformation.  By 1600, religious identity could no longer be assumed as ‘given’ within the hierarchical institutions and elaborate apparatus of late-medieval ‘sacramental culture’.   Reformers insisted on a sharp demarcation between the inner, subjective space of the individual and the external, public space of institutional life.  Gradual displacement of sacramental culture was achieved by means of argument, textual interpretation, exhortation, reasoned opinion, and moral advice exercised through both pulpit and press. This alternative culture of persuasion presupposes a radically distinct notion of mediation.  The common focus of the essays collected here is the dynamic interaction of religion and politics which provided a crucible for the emerging modern ‘public sphere’.</t>
  </si>
  <si>
    <t>A popular ‘culture of persuasion’ fostered by the Reformation promoted a displacement of late-medieval ‘sacramental culture’ through argument, textual interpretation, exhortation, reasoned opinion, and moral advice in both pulpit and press. This collection of essays addresses the dynamic interaction of religion and politics in the emerging ‘public sphere'.</t>
  </si>
  <si>
    <t>All those interested in English Reformation history, Tudor history, early-modern political thought, the history of the Church, public preaching, and canon law.</t>
  </si>
  <si>
    <t>Torrance Kirby, DPhil (1988) in Modern History, Christ Church, University of Oxford, is Professor of Ecclesiastical History and Director of the Centre for Research on Religion at McGill University. He has published extensively on the thought of Richard Hooker and recently edited A Companion to Richard Hooker (Brill, 2008).</t>
  </si>
  <si>
    <t>2BICHBTB, 2BICHRC</t>
  </si>
  <si>
    <t>HIS054000, REL070000</t>
  </si>
  <si>
    <t>x, 230 pp.</t>
  </si>
  <si>
    <t>US$ 139.00</t>
  </si>
  <si>
    <t>978-90-04-25245-5</t>
  </si>
  <si>
    <t>EUR 231.00</t>
  </si>
  <si>
    <t>978-90-04-25527-2</t>
  </si>
  <si>
    <t>A Companion to the Reformation in Central Europe</t>
  </si>
  <si>
    <t>Edited by Howard Louthan and Graeme Murdock</t>
  </si>
  <si>
    <t>&lt;i&gt;A Companion to the Reformation in Central Europe&lt;/i&gt; analyses the diverse Christian cultures of the Polish-Lithuanian Commonwealth, the Czech lands, Austria, and lands of the Hungarian kingdom between the 15th and 18th centuries. It establishes the geography of Reformation movements across this region, and then considers different movements of reform and the role played by Protestant, Catholic, and Orthodox clergy. This volume examines different contexts and social settings for reform movements, and investigates how cities, princely courts, universities, schools, books, and images helped spread ideas about reform. This volume brings together expertise on diverse lands and churches to provide the first integrated account of religious life in Central Europe during the early modern period.Contributors are: Phillip Haberkern, Maciej Ptaszyński, Astrid von Schlachta, Márta Fata, Natalia Nowakowska, Luka Ilić, Michael Springer, Edit Szegedi, Mihály Balázs, Rona Johnston Gordon, Howard Louthan, Tadhg Ó hAnnracháin, Liudmyla Sharipova, Alexander Schunka, Rudolf Schlögl, Václav Bůžek, Mark Hengerer, Michael Tworek, Pál Ács, Maria Crăciun, Grażyna Jurkowlaniec, Laura Lisy-Wagner, and Graeme Murdock.</t>
  </si>
  <si>
    <t>A Companion to the Reformation in Central Europe analyses the history of Christianity from the 15th to the 18th centuries in the lands between the Baltic and Adriatic seas.</t>
  </si>
  <si>
    <t>All interested in the history of the Reformation, and any with interests in the lands of Central Europe.</t>
  </si>
  <si>
    <t>Graeme Murdock, D.Phil. (1996), University of Oxford, is Associate Professor of European History at Trinity College Dublin. His publications on Central European history include &lt;i&gt;Calvinism on the Frontier: International Calvinism and the Reformed Church of Hungary and Transylvania&lt;/i&gt; (Oxford, 2000).Howard Louthan, Ph.D. (1994), Princeton University, is Professor of History and Director of the Center for Austrian Studies at the University of Minnesota.   His publications include &lt;i&gt;The Quest for Compromise: Peacemakers in Counter-Reformation Vienna&lt;/i&gt; (Cambridge, 2006) and &lt;i&gt;Converting Bohemia: Force and Persuasion in the Catholic Reformation&lt;/i&gt; (Cambridge, 2011).</t>
  </si>
  <si>
    <t>2BICHRCM, 2BIC1DF</t>
  </si>
  <si>
    <t>REL067000, NON000000</t>
  </si>
  <si>
    <t>504 pp., 1 map, 22 ills.</t>
  </si>
  <si>
    <t>978-90-04-25828-0</t>
  </si>
  <si>
    <t>Church and School in Early Modern Protestantism</t>
  </si>
  <si>
    <t>Studies in Honor of Richard A. Muller on the Maturation of a Theological Tradition</t>
  </si>
  <si>
    <t>Edited by Jordan J. Ballor, David S. Sytsma and Jason Zuidema</t>
  </si>
  <si>
    <t>A great deal of scholarship has too often juxtaposed scholasticism and piety, resulting in misunderstandings of the relationship between Protestant churches of the early modern era and the theology taught in their schools. But more recent scholarship, especially conducted by Richard A. Muller over the last number of decades, has remapped the lines of continuity and discontinuity in the relation of church and school. This research has produced a more methodologically nuanced and historically accurate representation of church and school in early modern Protestantism. Written by leading scholars of early modern Protestant theology and history and based on research using the most relevant original sources, this collection seeks to broaden our understanding of how and why clergy were educated to serve the church.Contributors include: Yuzo Adhinarta, Willem van Asselt, Irena Backus, Jordan J. Ballor, J. Mark Beach, Andreas Beck, Joel R. Beeke, Lyle D. Bierma, Raymond A. Blacketer, James E. Bradley, Dariusz M. Bryćko, Amy Nelson Burnett, Emidio Campi, Heber Carlos de Campos Jr, Kiven Choy, R. Scott Clark, Paul Fields, John V. Fesko,  Paul Fields, W. Robert Godfrey, Alan Gomes, Albert Gootjes, Chad Gunnoe, Aza Goudriaan, Fred P. Hall, Byung-Soo (Paul) Han, Nathan A. Jacobs, Frank A. James III, Martin Klauber, Henry Knapp, Robert Kolb, Mark J. Larson, Brian J. Lee, Karin Maag, Benjamin T.G. Mayes, Andrew M. McGinnis, Paul Mpindi, Adriaan C. Neele, Godfried Quaedtvlieg, Sebastian Rehnman, Todd Rester, Gregory D. Schuringa, Herman Selderhuis, Donald Sinnema, Keith Stanglin, David Steinmetz, David Sytsma, Yudha Thianto, John L. Thompson, Carl Trueman, Theodore G. Van Raalte, Cornelis Venema, Timothy Wengert, Reita Yazawa, Jeongmo Yoo, and Jason Zuidema.</t>
  </si>
  <si>
    <t>Essays in honor of Richard A. Muller, these essays seek to properly contextualize Protestant theology of the Reformation and post-Reformation eras in relation to both church and school.</t>
  </si>
  <si>
    <t>All those interested in intellectual history, Reformation and post-Reformation history and theology, history of universities, and interested laypersons, especially of Reformed and Lutheran traditions.</t>
  </si>
  <si>
    <t>Jordan J. Ballor (Dr. theol., Zurich), is a research fellow at the Acton Institute and associate director of the Junius Institute for Digital Reformation Research at Calvin Theological Seminary in Grand Rapids, Michigan, USADavid Sytsma (Ph.D., Princeton Theological Seminary), is research curator at the Junius Institute for Digital Reformation Research and adjunct professor at Calvin Theological Seminary in Grand Rapids, Michigan, USAJason Zuidema (Ph.D., McGill), is Affiliate Assistant Professor in the Department of Theological Studies, Concordia University, Montreal, Canada</t>
  </si>
  <si>
    <t>2BICHBLH, 2BICHRCC9, 2BICHRCM</t>
  </si>
  <si>
    <t>HIS010000, REL053000, REL067000</t>
  </si>
  <si>
    <t>xxx, 800 pp.</t>
  </si>
  <si>
    <t>EUR 200.00</t>
  </si>
  <si>
    <t>US$ 259.00</t>
  </si>
  <si>
    <t>Divine Diagrams</t>
  </si>
  <si>
    <t>The Manuscripts and Drawings of Paul Lautensack (1477/78-1558)</t>
  </si>
  <si>
    <t>Berthold Kress</t>
  </si>
  <si>
    <t>After the Reformation the successful painter Paul Lautensack (1477/78-1558) dedicated himself to spreading revelations on the nature of God. Lautensack was besides Dürer the only German artist who wrote against the iconoclasts, and he believed that he as a painter could explain the images of Revelation better than theologians like Luther. He presented his insights in hundreds of highly sophisticated diagrams that display a wide range of material accessible to an urban craftsman, from the vernacular Bible to calendar illustrations. This study is the first monograph on this extraordinary man, it presents a corpus of his surviving works, analyzes his peculiar theology of the image and locates the elements of his diagrams in the visual world of the Reformation period.</t>
  </si>
  <si>
    <t>This is the first monograph on the painter Paul Lautensack (1477/78-1558) who explained his revelations on God’s nature with hundreds of highly sophisticated diagrams that allow us a rare glimpse into the visual world of a Reformation period urban craftsman.</t>
  </si>
  <si>
    <t>Those interested in History and Art of the German Reformation,the history of Nuremberg, religious dissent, text-image relations, the history of diagrams, popular scientific imagery and early modern manuscripts.</t>
  </si>
  <si>
    <t>Berthold Kress, Ph. D. (2007) in History of Art, University of Cambridge, is Academic Assistant at the Photographic Collection of the Warburg Institute (London). He has published on Art and the Reformation and the Iconography of the Book of Daniel.</t>
  </si>
  <si>
    <t>2BICACQ, 2BICAFF, 2BICBGL, 2BICHRC</t>
  </si>
  <si>
    <t>ART015090, ART010000, BIO007000, REL070000</t>
  </si>
  <si>
    <t>xxx, 596 pp.</t>
  </si>
  <si>
    <t>EUR 199.00</t>
  </si>
  <si>
    <t>US$ 253.00</t>
  </si>
  <si>
    <t>978-90-04-26069-6</t>
  </si>
  <si>
    <t>978-90-04-26289-8</t>
  </si>
  <si>
    <t>Books in the Catholic World during the Early Modern Period</t>
  </si>
  <si>
    <t>Edited by Natalia Maillard Álvarez</t>
  </si>
  <si>
    <t>The Reformation is often alluded to as Gutenberg’s child. Could it then be said that the Counter-Reformation was his step-child? The close relationship between the Reformation, the printing press and books has received extensive, historiographical attention, which is clearly justified; however, the links between books and the Catholic world have often been limited to a tale of censorship and repression. The current volume looks beyond this, with a series of papers that aim to shed new light on the complex relationships between Catholicism and books during the early modern period, before and after the religious schism, with special focus on trade, common reads and the mechanisms used to control readership in different territories, together with the similarities between the Catholic and the Protestant worlds.Contributors include: Stijn Van Rossem, Rafael M. Pérez García, Pedro J. Rueda Ramírez, Idalia García Aguilar, Bianca Lindorfer, Natalia Maillard Álvarez, and Adrien Delmas.</t>
  </si>
  <si>
    <t>The current volume aims to shed new light on the relationships between Catholicism and books during the early modern period, gathering studies with special focus on trade, common readings and the mechanisms used to control readership in different territories.</t>
  </si>
  <si>
    <t>All those interested in book history, history of reading, the Early Modern period, the history of the Church, as well as the Reformation and Counter-Reformation.</t>
  </si>
  <si>
    <t>Natalia Maillard Álvarez, Ph.D. (2007) in History, is lecturer at the Universidad Pablo de Olavide. Her research focuses on book history during the early modern period. She has published &lt;i&gt;Lectores y libros en la ciudad de Sevilla (1550-1600)&lt;i/&gt;(2011).</t>
  </si>
  <si>
    <t>2BICDS, 2BICHBTB, 2BICHRCC7</t>
  </si>
  <si>
    <t>LIT000000, HIS054000, REL010000</t>
  </si>
  <si>
    <t>xiv, 242 pp.</t>
  </si>
  <si>
    <t>US$ 141.00</t>
  </si>
  <si>
    <t>978-90-04-26526-4</t>
  </si>
  <si>
    <t>Martin Bucer Briefwechsel/Correspondance: Band IX (September 1532 - Juni 1533)</t>
  </si>
  <si>
    <t>Reinhold Friedrich, Berndt Hamm &amp; Wolfgang Simon</t>
  </si>
  <si>
    <t>Wegen des großen Anteils an Einzelkorrespondenten in Bucers Briefwechsel von September 1532 bis Juni 1533 versammelt dieser Band eine Vielzahl von Anliegen. Bucer soll etwa bei Stellenbesetzungen vermitteln, für säumige Schuldner eintreten, seine exegetischen Werke zusenden, einen Trostbrief schreiben, zur Visitation kommen, mittellosen Autoren zum Druck ihrer Bücher verhelfen oder schlicht Fürbitte einlegen. Trotz dieser vielfältigen Inanspruchnahmen verliert Bucer die Hauptthemen der vorausgehenden Korrespondenz nicht aus den Augen: die Auseinandersetzung mit den Dissenters und die Vermittlung im Abendmahlsstreit. Nachdem sein Werben um eine Verständigung mit Luther bei den Schweizern Irritationen hervorgerufen hat, bereist Bucer von Anfang April bis Mitte/Ende Mai 1533 die Schweiz, um im persönlichen Gespräch mit den Baslern, Zürichern und Bernern die Wogen zu glätten. Wenn er sie auch nicht davon überzeugen kann, dass sie in der Sache mit Luther übereinstimmen, so gelingt es Bucer doch, ein Einvernehmen der Schweizer mit seiner Position herzustellen.</t>
  </si>
  <si>
    <t>Wegen des großen Anteils an Einzelkorrespondenten in Bucers Briefwechsel von September 1532 bis Juni 1533 versammelt dieser Band eine Vielzahl von Anliegen. Bucer soll etwa bei Stellenbesetzungen vermitteln, für säumige Schuldner eintreten, seine exegetischen Werke zusenden, einen Trostbrief schreiben, zur Visitation kommen, mittellosen Autoren zum Druck ihrer Bücher verhelfen oder schlicht Fürbitte einlegen.</t>
  </si>
  <si>
    <t>Theologen, Historiker, insb. Kirchenhistoriker, Pfarrer und interessierte Laien, denen das 16. Jahrhundert am Herzen liegt, die sich für die Reformationsgeschichte interessieren, insbesondere die verschiedenen Ausrichtungen und Differenzierungen der Reformationsbewegung kennen lernen wollen.Keywords: Bucerkorrespondenz; Reformationsgeschichte; Reichspolitik; Abendmahlskontroverse; Einigungsbemühungen; Schweinfurter Verhandlungen; Dissenters; Confessio Augustana.</t>
  </si>
  <si>
    <t>Berndt Hamm, Dr. theol., ist ordentlicher Professor i.R. an der Universität Erlangen-Nürnberg. Forschungen zu spätmittelalterlicher Theologie und Frömmigkeit, zur Geschichte des Humanismus, zur deutschen und europäischen Reformationsgeschichte und zum Verhältnis von Theologie und Nationalsozialismus in Deutschland.Wolfgang Simon, Dr. theol., ist Privatdozent und wissenschaftlicher Mitarbeiter an der Universität Erlangen-Nürnberg. Forschungen zur Kirchengeschichte des 16. Jahrhunderts.Reinhold Friedrich, Dr. theol., ist außerplanmäßiger Universitätsprofessor und wissenschaftlicher Mitarbeiter an der Universität Erlangen-Nürnberg. Forschungen zur Kirchengeschichte des 16. Jahrhunderts und zur Liturgiewissenschaft des 19. Jahrhunderts.</t>
  </si>
  <si>
    <t>516 pp.</t>
  </si>
  <si>
    <t>179/9</t>
  </si>
  <si>
    <t>From Gutenberg to Luther</t>
  </si>
  <si>
    <t>Transnational Print Cultures in Scandinavia 1450-1525</t>
  </si>
  <si>
    <t>Wolfgang Undorf</t>
  </si>
  <si>
    <t>Printed book cultures in Scandinavia before 1525 were formed by their vicinity to expanding European book markets. Collections of prints were founded, decisions on printing books in Scandinavia were based upon thorough knowledge of what printers on the continent achieved in question of volume, quality and price. Building on a large database of contemporary provenances and statistical analyses of every possible aspect of peripheral book markets, as well as on new readings of many old and new sources, this book recalibrates scholarly looks on Scandinavian book history before the Reformation. The result is a fresh portrait of a dynamic period in cultural history which places Scandinavia, though in the geographical periphery of Europe, in the middle of European printing.</t>
  </si>
  <si>
    <t>Based on thousands of contemporary provenances, statistics and book lists, this books achieves a repositioning of Scandinavian early modern print cultures as dynamic, self-confident actors in the multi-faceted transnational context of European book history.</t>
  </si>
  <si>
    <t>All those interested in the history of printed books and printing in Scandinavia, the history of the European book trade and book collecting, early modern European cultural and intellectual history.</t>
  </si>
  <si>
    <t>Wolfgang Undorf, Ph.D. (2012) in Book History, Humboldt-Universität Berlin, is senior librarian and coordinator of old prints at The National Library of Sweden. He has published extensively on early modern book history, including the first national Swedish incunabula catalogue (2012).</t>
  </si>
  <si>
    <t>US$ 181.00</t>
  </si>
  <si>
    <t>978-90-04-27057-2</t>
  </si>
  <si>
    <t>Marsilius of Inghen, Quaestiones super quattuor libros Sententiarum, Volume 3, Super primum, quaestiones 22-37</t>
  </si>
  <si>
    <t>First Critical Edition</t>
  </si>
  <si>
    <t>Maarten J.F.M. Hoenen &amp; Markus Erne</t>
  </si>
  <si>
    <t>Marsilius of Inghen’s Sentences Commentary is a crucial piece of evidence in the history of thought between Ockham and Luther, covering almost the complete range of items important in pre-modern philosophy and theology. The part edited here is concerned with the Trinity, dealing with the unity and the distinction of the divine persons. It addresses the use of logic in theology, the dialectics between authority and reason, and reveals new evidence on the debates between Realists and Nominalists at the Universities of Paris and Heidelberg. The present edition provides the reader a first critical text based on an assessment of all textual witnesses, thus offering an indispensable tool for uncovering the intricacies of Scholasticism at the eve of Reformation.</t>
  </si>
  <si>
    <t>Marsilius of Inghen’s Commentary on the Sentences evinces the history of Scholasticism between Ockham and Luther. The part edited here discusses the Trinity revealing new evidence on the debates among Realists and Nominalists at the Universities of Paris and Heidelberg.</t>
  </si>
  <si>
    <t>All interested in the history of late medieval philosophy and theology, and anyone concerned with the debates between Nominalists and Realists</t>
  </si>
  <si>
    <t>Maarten J.F.M. Hoenen, Ph.D. (1989), University of Nijmegen, is Professor of Philosophy at the University of Basel, of which he is also Vice-Rector. He has authored several books and numerous articles on the history of late medieval philosophy and theology.Markus Erne, M.A. (2007), is Ph.D. student of Philosophy and Administrative Assistant at the University of Freiburg i.Br. He was also Assistant Lecturer and Researcher. He is currently working on a critical edition of Peter of Ailly’s &lt;i&gt;Insolubilia&lt;/i&gt;.</t>
  </si>
  <si>
    <t>2BICHBLC, 2BICHRCM, 2BICHRCP</t>
  </si>
  <si>
    <t>HIS010000, REL067000, REL058010</t>
  </si>
  <si>
    <t>xii, 454 pp.</t>
  </si>
  <si>
    <t>US$ 219.00</t>
  </si>
  <si>
    <t>978-90-04-27242-2</t>
  </si>
  <si>
    <t>EUR 179.00</t>
  </si>
  <si>
    <t>978-90-04-27323-8</t>
  </si>
  <si>
    <t>Martin Bucer: Opera Latina, Volume 6. De vera et falsa caenae dominicae administratione (1546)</t>
  </si>
  <si>
    <t>Edited by Nicholas Thompson</t>
  </si>
  <si>
    <t>Martin Bucer's De vera et falsa caenae dominicae administratione marks the collapse of his hopes for a negotiated settlement of the Reformation in Germany. He completed the work in March 1546 as fresh negotiations between Catholic and Protestant theologians reached an impasse in Regensburg, as the second session of the Council of Trent was meeting, and as Charles V prepared to make war on the Protestant League of Schmalkalden. At one level the work deals with the church's authority to regulate the celebration of the Lord's Supper, but at a more fundamental level it challenges moderate Catholics such as the humanist scholar Bartholomaeus Latomus to decide whether their ultimate loyalties lie with pope and council or with Christ and his Gospel.</t>
  </si>
  <si>
    <t>Bucer's De vera et falsa caenae dominicae administratione deals with the church's authority to regulate the Lord's Supper. It challenges Catholic moderates like the humanist Bartholomaeus Latomus to decide whether their ultimate loyalties lie with the Gospel or tradition.</t>
  </si>
  <si>
    <t>This edition is aimed primarily at academic libraries and specialists in the fields of Reformation history and theology. It will also be of particular interest to scholars specializing in the thought of Martin Bucer and in the sacramental theology of the Reformation era.Subjects: Martin Bucer (1491-1551); Bartholomaeus Latomus (1500-1570); Reformation; Eucharist; Council of Trent</t>
  </si>
  <si>
    <t>Nicholas Thompson gained his PhD in Ecclesiastical History from the University of Glasgow in 2000 and lectured in Church History at the University of Aberdeen from 2001-2009. Since 2009 he has lectured in Church History at the University of Auckland. His first book Eucharistic Sacrifice and Patristic Tradition in the Theology of Martin Bucer appeared in 2005.</t>
  </si>
  <si>
    <t>2BICHBLH, 2BICHRAX, 2BICHRC, 2BICJFCX</t>
  </si>
  <si>
    <t>HIS010000, REL033000, REL070000, PHI009000</t>
  </si>
  <si>
    <t>xiv, 320 pp.</t>
  </si>
  <si>
    <t>EUR 134.00</t>
  </si>
  <si>
    <t>US$ 163.00</t>
  </si>
  <si>
    <t>184/6</t>
  </si>
  <si>
    <t>EUR 129.00</t>
  </si>
  <si>
    <t>978-90-04-27326-9</t>
  </si>
  <si>
    <t>Religious Minorities and Cultural Diversity in the Dutch Republic</t>
  </si>
  <si>
    <t>Studies Presented to Piet Visser on the Occasion of his 65th Birthday</t>
  </si>
  <si>
    <t>Edited by August den Hollander, Alex Noord, Mirjam van Veen &amp; Anna Voolstra, &lt;i&gt;VU University, Amsterdam&lt;/i&gt;</t>
  </si>
  <si>
    <t>&lt;i&gt;Religious Minorities and Cultural Diversity in the Dutch Republic&lt;/i&gt; explores various aspects of the religious and cultural diversity of the early Dutch Republic and analyses how the different confessional groups established their own identity and how their members interacted with one another in a highly hybrid culture.This volume is to honour Dr. Piet Visser on the occasion of his 65th birthday. Piet Visser has become a leading scholar in the field of the Anabaptist and Mennonite History. Since January 1, 2002, he served as the chair of Anabaptist/Mennonite History and Kindred Spirits at the Doopsgezind Seminarium, VU-University, Amsterdam.</t>
  </si>
  <si>
    <t>&lt;i&gt;Religious Minorities and Cultural Diversity in the Dutch Republic&lt;/i&gt; explores various aspects of the religious and cultural diversity of the early Dutch Republic and analyses how the different confessional groups established their own identity and how their members interacted with one another in a highly hybrid culture.</t>
  </si>
  <si>
    <t>1BICHRCC</t>
  </si>
  <si>
    <t>2BICHBLH, 2BICHBLL, 2BICHRCV, 2BICHRCX</t>
  </si>
  <si>
    <t>REL094000</t>
  </si>
  <si>
    <t>HIS010000, HIS010000, REL012000, REL014000</t>
  </si>
  <si>
    <t>x, 286 pp.</t>
  </si>
  <si>
    <t>978-90-04-27465-5</t>
  </si>
  <si>
    <t>IX-6 Ordinis noni tomus sextus</t>
  </si>
  <si>
    <t>Polemics with Alberto Pio of Carpi</t>
  </si>
  <si>
    <t>C.L. Heesakkers</t>
  </si>
  <si>
    <t>This volume of the Erasmi Opera Omnia contains the critical edition of Erasmus' polemics with the Italian layman Alberto Pio, Prince of Carpi, about Erasmus' New Testament Project, in particular his &lt;i&gt;Paraphrases&lt;/i&gt;, and also his former successful works, such as his &lt;i&gt;Enchiridion&lt;/i&gt; and &lt;i&gt;Moriae encomium&lt;/i&gt;. Erasmus was very annoyed that a layman had criticised his theological works and, moreover, had suggested that Erasmus' theological and moral views came suspiciously close to Luther's. Erasmus also blamed his opponent for not reading the earlier defences of his views in his polemics with Beda, Stunica and the Spanish monks.</t>
  </si>
  <si>
    <t>Erasmus's polemical texts against Alberto Pio  have been edited in a critical edition with commentary. The Latin texts were made accessible to readers interested in philological, theological and historical issues.</t>
  </si>
  <si>
    <t>All those interested in Renaissance studies, Biblical scholarship, the history of theology, the history of philology.</t>
  </si>
  <si>
    <t>Chris L. Heesakkers, Ph.D. (1976) in Humanities, University of Leiden, Professor of Neo-Latin at Leiden and Amsterdam  Universities. He has published essays on and editions and translations of works of Erasmus, Lipsius, Dousa, Constantijn Huygens and other Neo-Latin humanists.</t>
  </si>
  <si>
    <t>2BICHBLH, 2BICHRCS</t>
  </si>
  <si>
    <t>HIS010000, REL012000</t>
  </si>
  <si>
    <t>760 pages</t>
  </si>
  <si>
    <t>EUR 169.00</t>
  </si>
  <si>
    <t>US$ 235.00</t>
  </si>
  <si>
    <t>IX.6</t>
  </si>
  <si>
    <t>Sisters</t>
  </si>
  <si>
    <t>Myth and Reality of Anabaptist, Mennonite, and Doopsgezind Women, ca 1525-1900</t>
  </si>
  <si>
    <t>Edited by M. van Veen (VU University), P. Visser (VU University), G. Waite (University of New Brunswick) et al.</t>
  </si>
  <si>
    <t>Harlot, pious martyr, marriage breaker, obedient sister, prophetess, literate woman, agent of the devil, hypocrite. These are some qualifications of the image of Anabaptist/Mennonite women, from a wide array of perspectives. Over the ages they became both negative and positive stereotypes, created by either opponents or sympathizers, as a means of demonizing or promoting the dissident, radical free church movement. This volume explores the characteristics, backgrounds and effects of the collective perceptions of Anabaptist/Mennonite women, as well as their self-understanding, from the sixteenth into the nineteenth centuries, in a variety of case studies. This is not a gender study in the traditional sense. The theory of imagology sets the stage for the interpretation of the image of the European Mennonite sisters, acting within their religious, moral, cultural and social landscapes of Austria, Belgium, Germany, the Netherlands, Poland, Switzerland, and the Ukraine (tsarist Russia).</t>
  </si>
  <si>
    <t>Imagology, not gender studies, sets the stage for the analysis of the perceptions of the European Anabaptist/Mennonite ‘sisters’, from the 16th-19th centuries, within their religious, moral, cultural and social landscapes of Austria, Belgium, Germany, the Netherlands, Poland, Switzerland, and the Ukraine.</t>
  </si>
  <si>
    <t>All those interested in the history of Protestant religious cultures, the history of ethnic and/or religious minorities, the history of the Radical Reformation, including Anabaptists, Mennonites and Doopsgezinden, as well as theologians, art historians, literary historians, gender historians and imagologists.</t>
  </si>
  <si>
    <t>Mirjam van Veen is professor of Church History at VU University Amsterdam, specialising in the 16th century. She received her PhD in 2001, for which she researched polemics in the writings of Dirck Volckertsz Coornhert and Johannes Calvijn. She has also published widely on David Joris, Sebastian Castellio and the history of Dutch tolerance.Piet Visser received his PhD in 1988 and is professor emeritus of Anabaptist and Doopsgezind History at the Doopsgezind Seminary and VU University Amsterdam. He mainly publishes on the history of Dutch Anabaptism/Mennonitism and its relevance for the Dutch society and culture.Gary K. Waite received his PhD in 1987 from the University of Waterloo and is Professor of Early Modern History at the University of New Brunswick, Fredericton, Canada. He publishes on various aspects of early modern religious culture and beliefs, including Dutch Anabaptism, the witch-hunts, and interaction among Christians, Jews and Muslims.</t>
  </si>
  <si>
    <t>2BICHRAX, 2BICHRCC9, 2BIC3J</t>
  </si>
  <si>
    <t>REL033000, REL053000, NON000000</t>
  </si>
  <si>
    <t>Approx. 358 pages excl. bibliography</t>
  </si>
  <si>
    <t>US$ 175.00</t>
  </si>
  <si>
    <t>978-90-04-27501-0</t>
  </si>
  <si>
    <t>Unity in Diversity</t>
  </si>
  <si>
    <t>English Puritans and the Puritan Reformation, 1603-1689</t>
  </si>
  <si>
    <t>By Randall J. Pederson, University of the Free State</t>
  </si>
  <si>
    <t>&lt;b&gt;Unity in Diversity&lt;/b&gt; presents a fresh appraisal of the vibrant and diverse culture of Stuart Puritanism, provides a historiographical and historical survey of current issues within Puritanism, critiques notions of Puritanisms, which tend to fragment the phenomenon, and introduces &lt;i&gt;unitas&lt;/i&gt; within &lt;i&gt;diversitas&lt;/i&gt; within three divergent Puritans, John Downame, Francis Rous, and Tobias Crisp. This study draws on insights from these three figures to propose that seventeenth-century English Puritanism should be thought of both in terms of &lt;i&gt;Familienähnlichkeit&lt;/i&gt;, in which there are strong theological and social semblances across Puritans of divergent persuasions, and in terms of the greater narrative of the Puritan Reformation, which united Puritans in their quest to reform their church and society.</t>
  </si>
  <si>
    <t>In Unity in Diversity, Randall J. Pederson critiques current trends in the study of Puritanism, and proposes a different path for defining Puritanism, centered on &lt;i&gt;unitas&lt;/i&gt; and &lt;i&gt;diversitas&lt;/i&gt;, by looking at John Downame, Francis Rous, and Tobias Crisp.</t>
  </si>
  <si>
    <t>All interested in the history and theology of English Puritanism, and anyone concerned with the difficult issue of defining Puritanism.</t>
  </si>
  <si>
    <t>Randall J. Pederson, Ph.D. (2013) in History of Christianity, Leiden University, is Research Fellow at the Jonathan Edwards Centre at University of the Free State, Bloemfontein, South Africa, and author of numerous articles and reviews on English Puritanism and the Post-Reformation.</t>
  </si>
  <si>
    <t>2BICHBLH, 2BICHRCM, 2BIC3JD</t>
  </si>
  <si>
    <t>HIS010000, REL067000, NON000000</t>
  </si>
  <si>
    <t>xiv, 382 pp.</t>
  </si>
  <si>
    <t>978-90-04-27983-4</t>
  </si>
  <si>
    <t>Calvinism and the Making of the European Mind</t>
  </si>
  <si>
    <t>Edited by Gijsbert van den Brink, &lt;i&gt;Protestant Theological University&lt;/i&gt;, and Harro Höpfl, &lt;i&gt;Lancaster University&lt;/i&gt;</t>
  </si>
  <si>
    <t>Calvinism must be assigned a significant place among the forces that have shaped modern European culture. Even now, despite its history of religious fragmentation and secularization, Europe continues to bear the marks of a pervasive Calvinist ethos. The character of that ethos is, however, difficult to pin down. In this volume, many of the traditional scholarly conundrums about the relationship between Calvinism and the cultural history of Europe are revisited and re-investigated, to see what new light can be shed on them. For example, how has the ethos of Calvinism, or more broadly the Reformed tradition, affected economic thinking and practice, the development of the sciences, views on religious toleration, or the constitution of European polities? In general, what kind of transformations did Calvinism’s distinct spirituality bring about? Such questions demand painstaking and detailed scholarly work, a fine sample of which is published in this volume.</t>
  </si>
  <si>
    <t>&lt;i&gt;Calvinism and the Making of the European Mind&lt;/i&gt; traces the interplay between Calvinism’s transformative spirituality and the rise of modern Europe. How did the Reformed tradition affect the sciences, economic practices, views on religious toleration and the constitution of European polities?</t>
  </si>
  <si>
    <t>All interested in the history of Calvinism and Reformed spirituality, as well as those concerned with the formation of modern European culture – both scholars, students and educated laypeople alike.</t>
  </si>
  <si>
    <t>&lt;b&gt;Gijsbert van den Brink&lt;/b&gt;, Ph.D. (1993), Utrecht University, holds the Chair for the Theology of Reformed Protestantism at the Protestant Theological University in Amsterdam and is Associate Professor of Christian Doctrine at the VU University Amsterdam, the Netherlands. He has published on historical and doctrinal issues within the Reformed tradition and beyond. &lt;b&gt;Harro M. Höpfl&lt;/b&gt;, Ph.D. (1989), Lancaster University, was Research Professor (and is now Visiting Fellow) at the Essex Business School, Essex University, and is Adjunct Professor at the University of Canberra. He has published many monographs and articles on the political theory of Calvin, the Calvinists, and the early Jesuits, and has also co-edited &lt;i&gt;Managing Modernity&lt;/i&gt; (Oxford UP, 2011).</t>
  </si>
  <si>
    <t>2BICHBLH, 2BICHBTB, 2BICHRCC2</t>
  </si>
  <si>
    <t>HIS010000, HIS054000, REL015000</t>
  </si>
  <si>
    <t>viii + 266 pp.</t>
  </si>
  <si>
    <t>EUR 58.00</t>
  </si>
  <si>
    <t>US$ 71.00</t>
  </si>
  <si>
    <t>978-90-04-27850-9</t>
  </si>
  <si>
    <t>978-90-04-28102-8</t>
  </si>
  <si>
    <t>Bremen als Brennpunkt reformierter Irenik</t>
  </si>
  <si>
    <t>Eine sozialgeschichtliche Darstellung anhand der Biografie des Theologen Ludwig Crocius (1586-1655)</t>
  </si>
  <si>
    <t>By Leo van Santen</t>
  </si>
  <si>
    <t>In&lt;i&gt;Bremen als Brennpunkt reformierter Irenik&lt;/i&gt; zeigt Leo van Santen anhand der Biografie von Ludwig Crocius (1586-1655), wie dessen irenische Theologie zur Verständigung von Reformierten und Lutheranern nicht so sehr dogmatisch bedingt war, als vielmehr vom Bremer Stadtrat veranlasst wurde, der an guten Beziehungen mit dem lutherischen Umland Interesse hatte. Mit seiner Irenik kollidierte Crocius jedoch, zunächst 1618-1619 als Bremer Delegierter während der Dordrechter Synode, mit der von den calvinistischen Niederlanden geforderten strengen Orthodoxie, die 1636 einen Kirchenstreit verursachte. Die von Santen erstmals ausgewerteten Korrespondenzen, die Crocius aus diesem Anlass und als Prorektor des Gymnasium Illustre zur Empfehlung von Studenten mit bedeutenden Reformierten wie Vossius in den Niederlanden führte, bezeugen Bremens bislang wenig wahrgenommene vollwertige Stellung im frühneuzeitlichen europäischen Reformiertentum.In &lt;i&gt;Bremen als Brennpunkt reformierter Irenik&lt;/i&gt;, Leo van Santen demonstrates how Ludovicus Crocius’s irenical theology, meant to mediate between the Reformed and the Lutheran Churches, was instigated by the Bremen municipal authorities who had an interest in good relations with the Lutheran surrounding area. Van Santen bases himself on the life of Crocius (1586-1655). With his irenicism, however, in 1618-1619 as Bremen delegate at the Synod of Dordt, Crocius for the first time collided with the strict orthodoxy insisted upon by the Dutch Calvinists, which led to an ecclesiastical conflict in 1636. The correspondence that Crocius, as pro-rector of the Gymnasium Illustre, conducted on this subject with Reformed scholars such as Vossius in the Dutch Republic, testify to Bremen’s hitherto insufficiently recognized position in Europe’s early modern Reformed world.</t>
  </si>
  <si>
    <t>In &lt;i&gt;Bremen als Brennpunkt reformierter Irenik&lt;/i&gt; zeigt Leo van Santen anhand der Biografie von Ludwig Crocius (1586-1655), wie dessen irenische Theologie zur Verständigung von Reformierten und Lutheranern nicht so sehr dogmatisch bedingt war, als vielmehr vom Bremer Stadtrat veranlasst wurde. In &lt;i&gt;Bremen als Brennpunkt reformierter Irenik&lt;/i&gt; Leo van Santen demonstrates on the basis of the biography of Ludovicus Crocius (1586-1655) how his irenical theology, meant to mediate between the Reformed and Lutheran Church, was instigated by the Bremen municipal authorities.</t>
  </si>
  <si>
    <t>Leser mit Interesse für frühneuzeitliche europäische Kirchengeschichte und namentlich für die reformierte Kirche in Bremen und ihre Beziehungen zu den Niederlanden.All interested in seventeenth century European church history, and anyone concerned with the Reformed Church in that period, specifically that of Bremen and its connection with the Netherlands.</t>
  </si>
  <si>
    <t>&lt;b&gt;Leo van Santen&lt;/b&gt;, Promotion an der Radboud Universität Nimwegen (2005) und an der Vrije Universiteit Amsterdam (2014), ist Germanist und Kirchenhistoriker. Von ihm erschien u.a. &lt;i&gt;Das Dorf als literarischer Kosmos. Aegidius Henning (um 1630-1686) – Leben, Werk und Literaturprogramm&lt;/i&gt; (Aachen 2005).&lt;b&gt;Leo van Santen&lt;/b&gt; (Ph.D. 2005, Radboud University Nijmegen, and 2014, VU University Amsterdam) is a Germanist and church historian. He has published i.a. &lt;i&gt;Das Dorf als literarischer Kosmos. Aegidius Henning (um 1630-1686) – Leben, Werk und Literaturprogramm&lt;/i&gt; (Aachen 2005).</t>
  </si>
  <si>
    <t>2BICHRAX, 2BIC3JB</t>
  </si>
  <si>
    <t>REL033000, NON000000</t>
  </si>
  <si>
    <t>xxx, 477 pp.</t>
  </si>
  <si>
    <t>978-90-04-28183-7</t>
  </si>
  <si>
    <t>The Law of God</t>
  </si>
  <si>
    <t>Exploring God and Civilization</t>
  </si>
  <si>
    <t>Edited by Pieter Vos and Onno Zijlstra</t>
  </si>
  <si>
    <t>In today’s society, a positive relation between ‘God’ and ‘civilization’ is by no means self-evident. Religious believers who want to live their lives in accordance with ‘the law of God’ are often considered a threat to civilization. To many, monotheistic religion is inherently repressive and violent.The central aim of this volume is to think of both God and civilization in a more open, space-giving way. God is seen as the One who prevents man from making an absolute claim for a relative reality, including one's religion and culture. The multifaceted relations between God and civilization are explored from systematic-theological, missiological, philosophical and ethical perspectives.</t>
  </si>
  <si>
    <t>In today’s society, religion as adherence to ‘the law of God’ is often considered inherently violent and a threat to civilization. This volume contains theological and philosophical explorations of clashes as well as disclosures of God and civilization.</t>
  </si>
  <si>
    <t>The book is of interest for academics in systematic theology, ethics, missiology, ecumenical studies, philosophy, intercultural studies, political philosophy, cultural studies, and for post-graduate students in these disciplines</t>
  </si>
  <si>
    <t>&lt;b&gt;Pieter H. Vos&lt;/b&gt;, PhD (2002) in theology, is Lecturer in Ethics at the Protestant Theological University (Amsterdam/Groningen) and Vice Director of the International Reformed Theological Institute (IRTI). He has published on moral formation, virtue ethics, professional ethics, and Kierkegaard.&lt;b&gt;Onno K. Zijlstra&lt;/b&gt;, PhD (1982) in philosophy, has taught philosophy at VU University, the Protestant Theological University (Amsterdam/Groningen) and ArtEZ Institute of the Arts. He has published on aesthetics, philosophy of language, Kierkegaard, and Wittgenstein.</t>
  </si>
  <si>
    <t>1BICHRAB</t>
  </si>
  <si>
    <t>2BICHRAM1, 2BICHRCF1, 2BICHRCM</t>
  </si>
  <si>
    <t>REL051000</t>
  </si>
  <si>
    <t>PHI022000, REL006090, REL067000</t>
  </si>
  <si>
    <t>vi, 330 pp.</t>
  </si>
  <si>
    <t>EUR 59.00</t>
  </si>
  <si>
    <t>US$ 76.00</t>
  </si>
  <si>
    <t>Catechesis in the Later Middle Ages I</t>
  </si>
  <si>
    <t>The &lt;i&gt;Exposition of the Lord's Prayer&lt;/i&gt; of Jordan of Quedlinburg, OESA (d. 1380) — Introduction, Text, and Translation</t>
  </si>
  <si>
    <t>Introduction, Text, and Translation by Eric Leland Saak</t>
  </si>
  <si>
    <t>In &lt;i&gt;Catechesis in the Later Middle Ages I: The Exposition of the Lord's Prayer of Jordan of Quedlinburg, OESA (d. 1380)—Introduction, Text, and Translation&lt;/i&gt;, E.L. Saak presents the first edition and translation of the &lt;i&gt;Exposition of the Lord's Prayer&lt;/i&gt; by the fourteenth-century Augustinian hermit, Jordan of Quedlinburg. This work, the first of six planned volumes of Jordan's &lt;i&gt;Opera Selecta&lt;/i&gt;, contributes to our understanding of late medieval catechesis by focusing on a major pillar thereof, namely, the &lt;i&gt;Pater Noster&lt;/i&gt;, bringing to light the importance of the Lord's Prayer to late medieval religion and the impact of Jordan's text on later authors, contributing thereby as well to the understanding of the emergence of the Catechism in the Reformation.</t>
  </si>
  <si>
    <t>In &lt;i&gt;Catechesis in the Later Middle Ages I&lt;/i&gt;, E.L. Saak presents the first edition and translation of the Exposition of the Lord's Prayer by the fourteenth-century Augustinian hermit, Jordan of Quedlinburg (d. 1380), together with an introduction and textual commentary.</t>
  </si>
  <si>
    <t>All interested in the religious, theological, cultural, and textual history of the later Middle Ages, and anyone concerned with the Augustinian tradition.</t>
  </si>
  <si>
    <t>&lt;b&gt;Eric Leland Saak&lt;/b&gt;, Ph.D. (1993), University of Arizona, is Associate Professor of History at Indiana University, Indianapolis. His numerous publications include &lt;i&gt;Creating Augustine&lt;/i&gt; (Oxford, 2012), and &lt;i&gt;High Way to Heaven. The Augustinian Platform Between Reform and Reformation, 1292-1524&lt;/i&gt; (Brill, 2002).</t>
  </si>
  <si>
    <t>cdii, 18 pp.</t>
  </si>
  <si>
    <t>978-90-04-28274-2</t>
  </si>
  <si>
    <t>188/6</t>
  </si>
  <si>
    <t>978-90-04-29720-3</t>
  </si>
  <si>
    <t>Volume 7. Central and Eastern Europe, Asia, Africa and South America (1500-1600)</t>
  </si>
  <si>
    <t>&lt;i&gt;Christian-Muslim Relations. A Bibliographical History, volume 7&lt;/i&gt; (CMR 7), covering Central and Eastern Europe, Asia, Africa and South America in the period 1500-1600, is a continuing volume in a general history of relations between the two faiths from the seventh century to the early 20th century. It comprises introductory essays and the main body of detailed entries which treat all the works, surviving or lost, that have been recorded. These entries provide biographical details of the authors, descriptions and assessments of the works themselves, and complete accounts of manuscripts, editions, translations and studies. The result of collaboration between numerous leading scholars, CMR 7, along with the other volumes in this series, is intended as a basic tool for research in Christian-Muslim relations.Section editors:Clinton Bennett, Luis F. Bernabe Pons, Lejla Demiri, Martha Frederiks, John-Paul Ghobrial, David Grafton, Alan Guenther, Abdulkadir Hashim, Şevket Küçükhüseyin, Emma Loghin, Gordon Nickel, Claire Norton, Peter Riddell, Umar Ryad, Davide Tacchini, Moussa Serge Hyacinthe Traore, Carsten Walbiner</t>
  </si>
  <si>
    <t>&lt;i&gt;Christian-Muslim Relations. A Bibliographical History, volume 7&lt;/i&gt; (CMR 7) is a history of all the known works on relations from Central and Eastern Europe, Asia, Africa and South America in the period 1500-1600. Its detailed entries contain descriptions, assessments and comprehensive bibliographical details on individual works.</t>
  </si>
  <si>
    <t>Specialists in the history of Christian-Muslim relations, Islamicists, Ottomanists, scholars of the Reformation, textual specialists, theologians and historians.</t>
  </si>
  <si>
    <t>&lt;b&gt;David Thomas&lt;/b&gt;, PhD (1983) in Islamic Studies, University of Lancaster, is Professor of Christianity and Islam and Nadir Dinshaw Professor of Inter Religious Relations at the University of Birmingham. Among his most recent works are &lt;i&gt;Christian Doctrines in Islamic Theology&lt;/i&gt; (Brill, 2008) and &lt;i&gt;CMR vols 1-6&lt;/i&gt; (Brill, 2009-14).&lt;b&gt;John Chesworth&lt;/b&gt;, PhD (2008) in Religious Studies, University of Birmingham, is Research Officer for &lt;i&gt;Christian-Muslim Relations. A Bibliographical History 1500-1900&lt;/i&gt; at the University of Birmingham. He has published on Christian-Muslim Relations in Africa and Europe, he has recently co-edited &lt;i&gt;Sharīʿa in Africa Today. Reactions and Responses&lt;/i&gt; (Brill 2014) and &lt;i&gt;CMR vol. 6&lt;/i&gt; (Brill, 2014).</t>
  </si>
  <si>
    <t>xii, 962 pp.</t>
  </si>
  <si>
    <t>978-90-04-29223-9</t>
  </si>
  <si>
    <t>Calvin's Salvation in Writing:</t>
  </si>
  <si>
    <t>A Confessional Academic Theology</t>
  </si>
  <si>
    <t>William A. Wright, &lt;i&gt;Eureka College&lt;/i&gt;</t>
  </si>
  <si>
    <t>Academic writing is not a neutral medium for conveying truth; its powers and faults must be exposed before theology entrusts its mysteries to the academic text. To that end, William Wright, en route to putting Calvin’s Salvation in Writing, institutes a new theological genre, “theography”: theology that “confesses” its academic parameters--with both gratitude and repentance. He delineates those parameters by contrasting the philosophical rationales for writing found in Hegel and Derrida. Drawing on their insights into dialectic and difference, Wright sets out Calvin’s doctrine of justification and sanctification across a shifting written terrain.  Observing Calvin’s doctrinal structure thus becomes a path to save academic writing from claiming for itself either too much or too little. &lt;i&gt;Calvin's Salvation in Writing: A Confessional Academic Theology&lt;/i&gt; is the philosophically boldest employment of Calvin to date. Through innovatively mining Calvin’s theology, William Wright designs a new method of theology that will enliven the field.</t>
  </si>
  <si>
    <t>In &lt;i&gt;Salvation in Writing&lt;/i&gt;, William Wright derives from Calvin’s theology of justification and sanctification a dialectical logic for writing truth that both rivals and mends those of Hegel and Derrida.  The result represents a new program for academic theology.</t>
  </si>
  <si>
    <t>Scholars and graduate students interested in the method and purpose of academic theology; theologians using Calvin constructively or working on soteriology; philosophers and theologians placing doctrine in conversation with philosophy.</t>
  </si>
  <si>
    <t>&lt;b&gt;William A. Wright&lt;/b&gt; (Ph.D. 2006, University of Chicago) is Associate Professor of Religion at Eureka College in Illinois.  He has published articles and essays on Calvin’s notion of experience, the Trinity, and the doctrine of salvation.</t>
  </si>
  <si>
    <t>Approx. 382 pp.</t>
  </si>
  <si>
    <t>EUR 65.00</t>
  </si>
  <si>
    <t>US$ 84.00</t>
  </si>
  <si>
    <t>978-90-04-29726-5</t>
  </si>
  <si>
    <t>Religion, the Supernatural and Visual Culture in Early Modern Europe</t>
  </si>
  <si>
    <t>An album amicorum for Charles Zika</t>
  </si>
  <si>
    <t>Edited by Jennifer Spinks and Dagmar Eichberger</t>
  </si>
  <si>
    <t>This volume brings together some of the most exciting new scholarship on these themes, and thus pays tribute to the ground-breaking work of Charles Zika. Seventeen interdisciplinary essays offer new insights into the materiality and belief systems of early modern religious cultures as found in artworks, books, fragmentary texts and even in Protestant ‘relics’. Some contributions reassess communal and individual responses to cases of possession, others focus on witchcraft and manifestations of the disordered natural world. Canonical figures and events, from Martin Luther to the Salem witch trials, are looked at afresh. Collectively, these essays demonstrate how cultural and interdisciplinary trends in religious history illuminate the experiences of early modern Europeans.Contributors: Susan Broomhall, Heather Dalton, Dagmar Eichberger, Peter Howard, E. J. Kent, Brian P. Levack, Dolly MacKinnon, Louise Marshall, Donna Merwick, Leigh T.I. Penman, Shelley Perlove, Lyndal Roper, Peter Sherlock, Larry Silver, Patricia Simons, Jennifer Spinks, Hans de Waardt and Alexandra Walsham.</t>
  </si>
  <si>
    <t>This volume brings together some of the most exciting current scholarship on these themes. This interdisciplinary and geographically broad-ranging volume pays tribute to the ground-breaking work of Charles Zika.</t>
  </si>
  <si>
    <t>All interested in the history of religion, visual culture and supernatural beliefs in early modern Europe. It will particularly interest art historians as well as historians of religion</t>
  </si>
  <si>
    <t>Jennifer Spinks is Lecturer in Early Modern History at the University of Manchester. Her work often concerns print culture and contested religious identities in northern Europe, and her publications include &lt;i&gt;Monstrous Births and Visual Culture in Sixteenth-Century Germany&lt;/i&gt; (2009). Dagmar Eichberger teaches Late Medieval and Early Modern Art History in Trier and Heidelberg and is academic coordinator of &lt;i&gt;artifex&lt;/i&gt;. She is co-editor of &lt;i&gt;Civic Artists &amp; Court Artists&lt;/i&gt; (with Philippe Lorentz) and &lt;i&gt;Visual Typology in Early Modern Europe&lt;/i&gt; (with Shelley Perlove).</t>
  </si>
  <si>
    <t>2BICAC, 2BICHR</t>
  </si>
  <si>
    <t>ART015000, REL000000</t>
  </si>
  <si>
    <t>xx, 418 pp.</t>
  </si>
  <si>
    <t>978-90-04-30309-6</t>
  </si>
  <si>
    <t>The Great Immigration: Scots in Cracow and Little Poland, circa 1500-1660</t>
  </si>
  <si>
    <t>Waldemar Kowalski, &lt;i&gt;Jan Kochanowski University, Kielce&lt;/i&gt;</t>
  </si>
  <si>
    <t>In the second half of the sixteenth century, Scottish immigrants to Little Poland became a visible ethnic minority in numerous towns of that province and particularly in its capital, Cracow. This is the first study to examine this urbanized immigration in the period until the 1660s, when Poland–Lithuania, devastated by the mid-century Swedish invasion, was no longer an attractive migrant destination. From around the 1570s, affluent Scottish merchants developed intense commercial relations in central Europe, while peddlers of that nationality distributed so-called ‘Scotch goods’ at local markets. The majority of Scots participated in the life of local Evangelical congregations and suffered religious persecutions together with their co-religionists. This prompted their collaboration with the Swedish occupants against their Catholic neighbors.</t>
  </si>
  <si>
    <t>In &lt;i&gt;The Great Immigration&lt;/i&gt; Waldemar Kowalski provides an analysis of urbanized Scots in Little Poland from the 1570s to the 1660s, including their commercial activities and the networks they built in their host communities, particularly in Cracow.</t>
  </si>
  <si>
    <t>All interested in early modern European migrations, the Scottish diaspora, ethnic relations, and the economic and religious realities of Central Europe in the sixteenth and seventeenth centuries.</t>
  </si>
  <si>
    <t>&lt;b&gt;Waldemar Kowalski&lt;/b&gt;, PhD. (1988), is Professor in History at the Jan Kochanowski University in Kielce, Poland. He has published extensively on early modern Scottish immigration to Poland, Jewish–Christian relations, and popular religiosity ca. 1500–1750.</t>
  </si>
  <si>
    <t>2BICJFFN, 2BICJFSL, 2BIC1DF, 2BIC3J</t>
  </si>
  <si>
    <t>SOC007000, SOC008000, NON000000, NON000000</t>
  </si>
  <si>
    <t>xiv, 316 pp; incl. 2 fig. and 27 tables</t>
  </si>
  <si>
    <t>US$ 167.00</t>
  </si>
  <si>
    <t>978-90-04-30311-9</t>
  </si>
  <si>
    <t>Episcopacy, Authority, and Gender</t>
  </si>
  <si>
    <t>Aspects of Religious Leadership in Europe, 1100-2000</t>
  </si>
  <si>
    <t>Edited by Jan Wim Buisman (Leiden University), Marjet Derks (Radboud University Nijmegen) and Peter Raedts (Radboud University Nijmegen)</t>
  </si>
  <si>
    <t>What is the base of religious leadership and how has it changed over the centuries? This volume presents a range of actors, both men and women, who, in a variety of historical contexts, claimed to be the living voices or intermediaries of God. The essays analyse the foundation of their authoritative claims and ask how and how far they succeeded in securing obedience from the Christians to whom they addressed their message. Religious authority is not understood as a monolithic entity but as something derived from many sources and claims. Whatever the national background, whether ordained or supposedly appointed through divine intervention, the histories of the people portrayed underline the long-term manifestations and multifaceted nature of Christian identity.</t>
  </si>
  <si>
    <t>Both men and women have claimed to be the living voices or intermediaries of God. This volume analyses the basis of their authoritative claims and ask how and how far they succeeded in securing obedience from their followers.</t>
  </si>
  <si>
    <t>All interested in religious history, gender and Christianity, and transnational religious  developments and authorities.</t>
  </si>
  <si>
    <t>&lt;b&gt;Jan Wim Buisman&lt;/b&gt; (1954), Leiden University, is Lecturer of the History of Christianity at Leiden University. Moreover, he is Editor-in-Chief of the academic journal &lt;i&gt;Church History and Religious Culture&lt;/i&gt;. He has published widely on the relations between Enlightenment and Christianity.&lt;b&gt;Marjet Derks&lt;/b&gt; (1958), Radboud University Nijmegen, is Assistant Professor of Cultural History. She has published on religious women, conversion movements, and gender in the religious sixties, including ‘Changing Lanes: Dutch Women Witnessing the Second Vatican Council’, &lt;i&gt;Trajecta&lt;/i&gt; 22 (2013), 81-102.&lt;b&gt;Peter Raedts&lt;/b&gt; (1948), Radboud University Nijmegen, is Emeritus Professor of Medieval History. His last publications are &lt;i&gt;The Discovery of the Middle Ages. History of a Delusion&lt;/i&gt; (2011) and &lt;i&gt;The Invention of the Roman Catholic Church&lt;/i&gt; (2013), both in Dutch.</t>
  </si>
  <si>
    <t>xii, 240 pp.</t>
  </si>
  <si>
    <t>EUR 104.00</t>
  </si>
  <si>
    <t>US$ 135.00</t>
  </si>
  <si>
    <t>Religion as an Agent of Change</t>
  </si>
  <si>
    <t>Crusades – Reformation – Pietism</t>
  </si>
  <si>
    <t>Edited by Per Ingesman (Aarhus University)</t>
  </si>
  <si>
    <t>Throughout the history of mankind religion has been a creative and innovative factor of great strength, able to change societies, create new cultures, and shape strong identities. In &lt;i&gt;Religion as an Agent of Change&lt;/i&gt; leading historians and Church historians discuss religion as a driving force in historical development on the basis of three particular cases from the history of Christianity in Western Europe: the Crusades, the Reformation, and Pietism. The empirical case studies in the book present important results and viewpoints from new research in these three historical phenomena, to a large degree undertaken in our own generation, thus establishing a solid foundation for further scholarly discussions about the role of the Christian religion as a driving force in history.Contributors are: Arne Bugge Amundsen, Ole Peter Grell, Martin H. Jung, Thomas Kaufmann, Fred van Lieburg, Christoph T. Maier, Peter Marshall, Hugh McLeod, Jonathan Phillips, Felicitas Schmieder, and John Wolffe.</t>
  </si>
  <si>
    <t>In Religion as an Agent of Change leading historians and Church historians discuss religion as a driving historical force on the basis of three particular cases from the history of Christianity in Western Europe: the Crusades, the Reformation, and Pietism.</t>
  </si>
  <si>
    <t>All interested in the history of either the Crusades, the Reformation, or Pietism, and anyone preoccupied with the general question of the Christian religion as a driving force in history.</t>
  </si>
  <si>
    <t>&lt;b&gt;Per Ingesman&lt;/b&gt;, Ph.D. (1985), is Professor of Church History at Aarhus University in Denmark. He specializes in and has published many monographs and anthologies on late medieval and early modern history and Church history.</t>
  </si>
  <si>
    <t>2BICHBJD, 2BICHRA</t>
  </si>
  <si>
    <t>HIS010000, REL000000</t>
  </si>
  <si>
    <t>276 pp.</t>
  </si>
  <si>
    <t>978-90-04-30372-0</t>
  </si>
  <si>
    <t>978-90-04-30679-0</t>
  </si>
  <si>
    <t>Martin Bucer Briefwechsel/Correspondance: Band X (Juli 1533 – Dezember 1533)</t>
  </si>
  <si>
    <t>Herausgegeben und bearbeitet von Reinhold Friedrich, Berndt Hamm und Wolfgang Simon in Zusammenarbeit mit Christian Krieger</t>
  </si>
  <si>
    <t>Anders als im Briefwechsel des ersten Halbjahres 1533 begegnen nun internationale Perspektiven: Der Konzilsinitiative Karls V. begegnet Bucer wegen der vom Papst gestellten Vorbedingungen skeptisch. Er verfasst aber eine &lt;i&gt;Fürbereytung zum Concilio&lt;/i&gt;, die zusammen mit Desiderius Erasmus’ entsprechenden Schriften den Weg zur Einheit weisen soll. Im Blick auf die Schweiz hat Bucers Reise (April bis Mai 1533) die Beziehungen gefestigt, und die Korrespondenz aus den besuchten Orten wächst an. Auch an den Ereignissen im Reich nimmt Bucer regen Anteil: Sein Interesse gilt der Lage Konstanz’ im Zinsstreit mit dem Bischof. Ulm sucht einen Nachfolger fur den verstorbenen Prediger Konrad Sam; Bucer diskutiert mit Ambrosius Blarer mögliche Kandidaten und gibt Ratschläge zum Eherecht. Aus Münster erreicht Bucer die Bitte um eine Stellungnahme zu Bernhard Rothmanns Aktivitäten, aus Nürnberg die Klage Andreas Osianders über seine Ortskollegen. Dass der Esslinger Predigerstreit mit der Entlassung von Martin Fuchs eskalierte, bedrückt Bucer sehr. Die Berufung Gervasius Schulers nach Memmingen freut Bucer, ebenso die Beruhigung der Lage in Kempten nach der Entlassung der lutherischen Prediger. Zu Augsburg intensiviert sich der Kontakt, vor allem zu Gereon Sailer. In Straßburg gelten Bucers Aktivitäten neben der Vorbereitung der Herbstsynode dem Bildungswesen. Seltene Einblicke gewahrt die Korrespondenz in Bucers Familienleben.</t>
  </si>
  <si>
    <t>Anders als im Briefwechsel des ersten Halbjahres 1533 begegnen nun internationale Perspektiven: Der Konzilsinitiative Karls V. begegnet Bucer wegen der vom Papst gestellten Vorbedingungen skeptisch. Er verfasst aber eine &lt;i&gt;Fürbereytung zum Concilio&lt;/i&gt;, die zusammen mit Desiderius Erasmus’ entsprechenden Schriften den Weg zur Einheit weisen soll. Auch an den Ereignissen im Reich nimmt Bucer regen Anteil. In Straßburg gelten Bucers Aktivitäten neben der Vorbereitung der Herbstsynode dem Bildungswesen. Seltene Einblicke gewahrt die Korrespondenz in Bucers Familienleben.</t>
  </si>
  <si>
    <t>Theologen, Historiker, insb. Kirchenhistoriker, Pfarrer und interessierte Laien, denen das 16. Jahrhundert am Herzen liegt, die sich für die Reformationsgeschichte interessieren, insbesondere die verschiedenen Ausrichtungen und Differenzierungen der Reformationsbewegung kennen lernen wollen</t>
  </si>
  <si>
    <t>Reinhold Friedrich, Dr. theol., ist außerplanmäßiger Universitätsprofessor und wissenschaftlicher Mitarbeiter an der Universität Erlangen-Nürnberg. Forschungen zur Kirchengeschichte des 16. Jahrhunderts und zur Liturgiewissenschaft des 19. Jahrhunderts.Berndt Hamm, Dr. theol., ist ordentlicher Professor i.R. an der Universität Erlangen-Nürnberg. Forschungen zu spätmittelalterlicher Theologie und Frömmigkeit, zur Geschichte des Humanismus, zur deutschen und europäischen Reformationsgeschichte und zum Verhältnis von Theologie und Nationalsozialismus in Deutschland.Wolfgang Simon, Dr. theol., ist Privatdozent und wissenschaftlicher Mitarbeiter an der Universität Erlangen-Nürnberg. Forschungen zur Kirchengeschichte des 16. Jahrhunderts.</t>
  </si>
  <si>
    <t>2BICHR</t>
  </si>
  <si>
    <t>REL000000</t>
  </si>
  <si>
    <t>680 pp</t>
  </si>
  <si>
    <t>EUR 185.00</t>
  </si>
  <si>
    <t>US$ 240.00</t>
  </si>
  <si>
    <t>201/10</t>
  </si>
  <si>
    <t>978-90-04-30917-3</t>
  </si>
  <si>
    <t>Christian-Muslim Relations. A Bibliographical History Volume 8. Northern and Eastern Europe (1600-1700)</t>
  </si>
  <si>
    <t>Edited by David Thomas and John Chesworth&lt;br&gt; with Clinton Bennett, Lejla Demiri, Martha Frederiks, Stanisław Grodź, Douglas Pratt</t>
  </si>
  <si>
    <t>&lt;i&gt;Christian-Muslim Relations, a Bibliographical History, Volume 8&lt;/i&gt; (CMR 8) covering Northern and Eastern Europe in the period 1600-1700, is a continuing volume in a general history of relations between the two faiths from the seventh century to the early 20th century. It comprises a series of introductory essays and also the main body of detailed entries which treat all the works, surviving or lost, that have been recorded. These entries provide biographical details of the authors, descriptions and assessments of the works themselves, and complete accounts of manuscripts, editions, translations and studies. The result of collaboration between numerous leading scholars, CMR 8, along with the other volumes in this series is intended as a basic tool for research in Christian-Muslim relations.Section Editors:Clinton Bennett, Luis F. Bernabe Pons, Jaco Beyers, Lejla Demiri, Martha Frederiks, David Grafton, Stanisław Grodź, Alan Guenther, Emma Loghin, Gordon Nickel, Claire Norton, Reza Pourjavady, Douglas Pratt, Radu Păun, Peter Riddell, Umar Ryad, Cornelia Soldat, Karel Steenbrink, Davide Tacchini, Ann Thomson, Serge Traore, Carsten Walbiner</t>
  </si>
  <si>
    <t>&lt;i&gt;Christian-Muslim Relations, a Bibliographical History, volume 8&lt;/i&gt; (CMR 8) is a history of everything that was written on relations in the period 1600-1700 in Northern and Eastern Europe. Its detailed entries contain descriptions, assessments and comprehensive bibliographical details about individual works.</t>
  </si>
  <si>
    <t>Specialists in the history of Christian-Muslim relations, Islamicists, Ottomanists, scholars of the Reformation and Enlightenment, textual specialists, theologians and historians.</t>
  </si>
  <si>
    <t>&lt;b&gt;David Thomas&lt;/b&gt;, PhD (1983) in Islamic Studies, University of Lancaster, is Professor of Christianity and Islam and Nadir Dinshaw Professor of Inter Religious Relations at the University of Birmingham. Among his most recent works are &lt;i&gt;The Polemical Works of ʿAlī al-Ṭabarī (Brill, 2016)&lt;/i&gt; and &lt;i&gt;CMR&lt;/i&gt; vols 1-7 (Brill, 2009-15).&lt;b&gt;John Chesworth&lt;/b&gt;, PhD (2008) in Religious Studies, University of Birmingham, is Research Officer for &lt;i&gt;Christian-Muslim Relations. A Bibliographical History 1500-1900&lt;/i&gt; at the University of Birmingham. He has published on Christian-Muslim Relations in Africa and Europe, he has recently co-edited &lt;i&gt;Sharīʿa in Africa Today. Reactions and Responses&lt;/i&gt; (Brill 2014) and &lt;i&gt;CMR&lt;/i&gt; vols 6-7 (Brill, 2014-15).</t>
  </si>
  <si>
    <t>xiv, 1018 pp.</t>
  </si>
  <si>
    <t>US$ 299.00</t>
  </si>
  <si>
    <t>978-90-04-30979-1</t>
  </si>
  <si>
    <t>A Companion to Lollardy</t>
  </si>
  <si>
    <t>J. Patrick Hornbeck II, &lt;i&gt; Fordham University&lt;/i&gt;, with Mishtooni Bose and Fiona Somerset</t>
  </si>
  <si>
    <t>The last twenty-five years have seen an explosion of scholarly studies on lollardy, the late medieval religious phenomenon that has often been credited with inspiring the English Reformation. In A Companion to Lollardy, Patrick Hornbeck sums up what we know about lollardy and what have been its fortunes in the hands of its most recent chroniclers. This volume describes trends in the study of lollardy and explores the many individuals, practices, texts, and beliefs that have been called lollard.Joined by Mishtooni Bose and Fiona Somerset, Hornbeck assesses how scholars and polemicists, literary critics and ecclesiastics have defined lollardy and evaluated its significance, showing how lollardy has served as a window on religion, culture, and society in late medieval England.</t>
  </si>
  <si>
    <t>In &lt;i&gt;A Companion to Lollardy&lt;/i&gt;, Patrick Hornbeck sums up what we know about lollardy, describes, its fortunes in the hands of its most recent chroniclers, explores the many individuals, practices, texts, and beliefs that have been called lollard.</t>
  </si>
  <si>
    <t>All interested in religion, culture, and society in late medieval England; undergraduate and postgraduate students, specialists, and educated readers concerned with lollardy, John Wyclif, and the history of Christian heresies.</t>
  </si>
  <si>
    <t>J. Patrick Hornbeck II (DPhil Oxford 2007) is Chair and Associate Professor of Theology at Fordham University in New York. He is the author or editor of five books on lollards and lollardy, including &lt;i&gt;What Is a Lollard? Dissent and Belief in Late Medieval England&lt;/i&gt; (2010).Fiona Somerset (PhD Cornell 1995) is Professor of English and Medieval Studies at the University of Connecticut. Recent books include &lt;i&gt;Feeling like Saints: Lollard Writings after Wyclif&lt;/i&gt; (2014) and &lt;i&gt;Truth and Tales: Medieval Popular Culture and the Written Word&lt;/i&gt; (2015).Mishtooni Bose (DPhil Oxford 1994) is Christopher Tower Student and Tutor in Medieval Poetry in English at Christ Church, University of Oxford. She is co-editor of &lt;i&gt;Wycliffite Controversies&lt;/i&gt; (2011) and author of numerous articles and essays on late medieval English literature and culture.</t>
  </si>
  <si>
    <t>2BICHP, 2BICHR, 2BIC3H</t>
  </si>
  <si>
    <t>PHI000000, REL000000, NON000000</t>
  </si>
  <si>
    <t>262 pp</t>
  </si>
  <si>
    <t>US$ 193.00</t>
  </si>
  <si>
    <t>978-90-04-31186-2</t>
  </si>
  <si>
    <t>St. Jacob’s Antwerp Art and Counter Reformation in Rubens’s Parish Church</t>
  </si>
  <si>
    <t>Jeffrey Muller</t>
  </si>
  <si>
    <t>Of more than forty churches that fortified Antwerp as the bulwark of the Counter Reformation in the Netherlands, only St. Jacob’s stands now with its art and archives intact.  Parish church of the city’s elite, it is filled with masterpieces, including the altarpiece that Rubens painted for his own burial chapel.  Works of architecture, painting, sculpture, and hundreds of sacred objects, documented by the archives, enable a reconstruction of the integral role that art played in the transformation of a whole society over the span of two centuries, from 1585 to the 1790s.  It is a history of real people and organizations, who used art for religion, politics, and social purpose, joined together in a church that embodied a diverse community.</t>
  </si>
  <si>
    <t>St. Jacob’s is the only church to survive intact from Antwerp’s Counter Reformation (1585-1794).  Jeffrey Muller wreathes together the testimony of masterpieces and archives in Rubens’s parish church to reconstruct art’s integral role in religion and the transformation of society.</t>
  </si>
  <si>
    <t>Everyone interested in the histories of Flemish art, Antwerp, and the Counter Reformation in the South Netherlands.</t>
  </si>
  <si>
    <t>Jeffrey Muller, Ph.D. (1977), Yale University, is Professor of the History of Art at Brown University.  His writings on early modern art include &lt;i&gt;Rubens’s Collection in History&lt;/i&gt; (2004) and &lt;i&gt;Jesuit Uses of Art in the Province of Flanders&lt;/i&gt; (2015).</t>
  </si>
  <si>
    <t>2BIC1DDB, 2BIC3JD, 2BIC3JF</t>
  </si>
  <si>
    <t>658 pages, full-color, 321 images</t>
  </si>
  <si>
    <t>EUR 186.00</t>
  </si>
  <si>
    <t>US$ 241.00</t>
  </si>
  <si>
    <t>253/13</t>
  </si>
  <si>
    <t>Jews, Judaism, and the Reformation in Sixteenth-Century Germany</t>
  </si>
  <si>
    <t>Edited by Dean Phillip Bell, &lt;i&gt;Spertus Institute of Jewish Studies,Chicago&lt;/i&gt; and Stephen G. Burnett, &lt;i&gt;University of Nebraska-Lincoln&lt;/i&gt;</t>
  </si>
  <si>
    <t>This book represents a multi-disciplinary approach to the problem of the Jews and the German Reformation. The contributions come from both senior and emerging scholars, from North America, Israel, and Europe, to ensure a breadth in perspective. The essays in this volume are arranged under four broad headings: 1. The Road to the Reformation (late medieval theology and the humanists and the Jews); 2. The Reformers and the Jews (essays on Luther, Melanchthon, Bucer, Zwingli, Calvin, Osiander, the Catholic Reformers, and the Radical Reformers); 3. Representations of Jews and Judaism (the portrayal of Judaism as a religion, images of the Jews in the visual arts, and in sixteenth-century German literature); and 4. Jewish Responses to the Reformation.Contributors include: Dean Phillip Bell, Jay Berkovitz, Robert Bireley, Stephen G. Burnett, Elisheva Carlebach, Achim Detmers, Yaacov Deutsch, Maria Diemling, Michael Driedger, R. Gerald Hobbs, Joy Kammerling, Thomas Kaufmann, Hans-Martin Kirn, Christopher Ocker, Erika Rummel, Petra Schöner, Timothy J. Wengert, and Edith Wenzel.</t>
  </si>
  <si>
    <t>This volume brings together important research on: the reception and representation of Jews and Judaism in late medieval German thought, the works of major Reformation-era theologians, scholars, and movements, and in popular literature and the visual arts; it also explores social, intellectual, and cultural developments within Judaism and Jewish responses to the Reformation in sixteenth-century Germany.</t>
  </si>
  <si>
    <t>Anyone interested in the history and thought of the German Reformation, late medieval and early modern Jewish history, Jewish and Christian relations, and the representation of the “Other.”</t>
  </si>
  <si>
    <t>&lt;b&gt;Dean Philip Bell&lt;/b&gt; (Ph.D., University of California, Berkeley, 1995) is Dean/CAO of the Spertus Institute of Jewish Studies in Chicago. His research focuses on late medieval and early modern Germany and he is author of &lt;i&gt;Sacred Communities: Jewish and Christian Identities in Fifteenth-Century Germany&lt;/i&gt; (Brill, 2001).&lt;b&gt;Stephen G. Burnett&lt;/b&gt; (Ph.D., University of Wisconsin-Madison, 1990) is Associate Professor of Classics and Religious Studies, and of History at the University of Nebraska-Lincoln. He is the author of &lt;i&gt;From Christian Hebraism to Jewish Studies: Johannes Buxtorf (1564-1629) and Hebrew Learning in the Seventeenth-Century&lt;/i&gt; (Brill, 1996), and numerous articles on Christian Hebraism and Jewish printing in the early modern period.</t>
  </si>
  <si>
    <t>xxxii, 574 pp.</t>
  </si>
  <si>
    <t>Staging Scripture</t>
  </si>
  <si>
    <t>Biblical Drama, 1350-1600</t>
  </si>
  <si>
    <t>Edited by Peter Happé, &lt;i&gt;University of Southampton&lt;/i&gt;, UK, and Wim Hüsken, &lt;i&gt;Mechelen&lt;/i&gt;, Belgium</t>
  </si>
  <si>
    <t>Against a background which included revolutionary changes in religious belief, extensive enlargement of dramatic styles and the technological innovation of printing, this collection of essays about biblical drama offers innovative approaches to text and performance, while reviewing some well-established critical issues. The Bible in the fifteenth and sixteenth centuries appears in a complex of roles in relation to the drama: as an authority and centre of belief, a place of controversy, an emotional experience and, at times, a weapon. This collection brings into focus the new biblical learning, including the re-editing of biblical texts, as well as classical influences, and it gives a unique view of the relationship between the Bible and the drama at a critical time for both.Contributors are: Stephanie Allen, David Bevington, Philip Butterworth, Sarah Carpenter, Philip Crispin, Clifford Davidson, Elisabeth Dutton, Garrett P. J. Epp, Bob Godfrey, Peter Happé, James McBain, Roberta Mullini, Katie Normington, Margaret Rogerson, Charlotte Steenbrugge, Greg Walker, and Diana Wyatt.</t>
  </si>
  <si>
    <t>Against a background which included revolutionary changes in religious belief, enlargement of dramatic styles and the technological innovation of printing, this collection of essays about biblical drama offers innovative approaches to text and performance, while reviewing some well-established critical issues.</t>
  </si>
  <si>
    <t>All interested in late medieval and early Renaissance European theatre, drama, religion, art, and history.</t>
  </si>
  <si>
    <t>Peter Happé, Ph.D. (1966), is a retired independent scholar and Visiting Fellow for English at the University of Southampton. His extensive list of publications includes an edition of the complete plays of John Bale.Wim Hüsken, Ph.D. (1987), is employed as a consultant at the city of Mechelen (Belgium). He specializes in Dutch theatre and drama. In 2005, he published a new edition of the complete plays of the Bruges playwright, Cornelis Everaert.</t>
  </si>
  <si>
    <t>1BICAN</t>
  </si>
  <si>
    <t>2BICDD, 2BICHRC, 2BIC3H, 2BIC3JB</t>
  </si>
  <si>
    <t>PER011000</t>
  </si>
  <si>
    <t>DRA000000, REL070000, NON000000, NON000000</t>
  </si>
  <si>
    <t>422 pp. 13 ill.</t>
  </si>
  <si>
    <t>Brill | Rodopi</t>
  </si>
  <si>
    <t>US$ 229.00</t>
  </si>
  <si>
    <t>978-90-04-31394-1</t>
  </si>
  <si>
    <t>Ludus</t>
  </si>
  <si>
    <t>978-90-04-31750-5</t>
  </si>
  <si>
    <t>From Princes to Pages</t>
  </si>
  <si>
    <t>The Literary Lives of Cardinal Wolsey, Tudor England’s ‘Other King’</t>
  </si>
  <si>
    <t>Gavin Schwartz-Leeper</t>
  </si>
  <si>
    <t>In &lt;i&gt;From Princes to Pages&lt;/i&gt;, Gavin Schwartz-Leeper provides a wide-ranging assessment of early modern literary characterizations of Thomas Cardinal Wolsey, Henry VIII’s chief minister from 1515-1529. Called the ‘other king’, Wolsey became a contested symbol of the English Reformation through diverse literary depictions that demonstrate the transformative pressures of this complex period.The author traces the development of these characterizations from the satires of John Skelton to Shakespeare and Fletcher’s Henry VIII, and offers new considerations of canonical and lesser-known texts by George Cavendish, John Foxe, and Raphael Holinshed. This study brings together multidisciplinary analyses to demonstrate how Wolsey’s literary lives reveal much about the contemporary shaping of this period, and argues for new ways to understand uses of the past in early modern England.</t>
  </si>
  <si>
    <t>In &lt;i&gt;From Princes to Pages&lt;/i&gt;, Gavin Schwartz-Leeper provides a wide-ranging analysis of sixteenth- and seventeenth-century literary representations of Thomas Cardinal Wolsey, Henry VIII’s chief minister from 1515-1529.</t>
  </si>
  <si>
    <t>All interested in early modern English literature, religion, and history; or with special interests in Cardinal Wolsey or aspects of representation in political, social, or religious contexts.</t>
  </si>
  <si>
    <t>&lt;b&gt;Gavin Schwartz-Leeper&lt;/b&gt;, Ph.D. (University of Sheffield, 2013) is the Director of Undergraduate Studies (Liberal Arts) at the University of Warwick. His research considers early modern print history, transdisciplinary pedagogy, and issues of representation and perception in Renaissance England.</t>
  </si>
  <si>
    <t>2BICDS, 2BIC1DBKE, 2BIC3J</t>
  </si>
  <si>
    <t>LIT000000, NON000000, NON000000</t>
  </si>
  <si>
    <t>xii, 264 pp.</t>
  </si>
  <si>
    <t>US$ 155.00</t>
  </si>
  <si>
    <t>978-90-04-32172-4</t>
  </si>
  <si>
    <t>Nicholas of Cusa's Brixen Sermons and Late Medieval Church Reform</t>
  </si>
  <si>
    <t>Richard J. Serina</t>
  </si>
  <si>
    <t>Scholarship has recognized fifteenth-century speculative thinker Nicholas of Cusa for his early contributions to conciliar theory, but not his later ecclesiastical career as cardinal, residential bishop, preacher, and reformer. Richard Serina shows that, as bishop in the Tyrolese diocese of Brixen from 1452 to 1458, and later as resident cardinal in Rome, Nicolas of Cusa left a testament to his view of reform in the sermons he preached to monks, clergy, and laity. These 171 sermons, in addition to his &lt;i&gt;Reformatio generalis&lt;/i&gt; of 1459, reflect an intellectual coming to terms with the challenge of reform in the late medieval church, and in response creatively incorporating metaphysics, mystical theology, ecclesiology, and personal renewal into his preaching of reform.</t>
  </si>
  <si>
    <t>&lt;i&gt;Nicholas of Cusa’s Brixen Sermons&lt;/i&gt; presents the concepts of church and reform that the fifteenth-century speculative thinker preached as a residential bishop and relates them to the challenges of late medieval church reform.</t>
  </si>
  <si>
    <t>All those interested in medieval and Reformation church history, medieval and early modern Europe, intellectual history, church reform, mystical theology, and the history of preaching.</t>
  </si>
  <si>
    <t>&lt;b&gt;Richard J. Serina, Jr.&lt;/b&gt;, Ph.D. (2014), Concordia Seminary-St. Louis, teaches religion at Concordia College-New York. He writes on Nicholas of Cusa, church reform and ecclesiology in the late Middle Ages and Reformation, and medieval backgrounds to the Reformation.</t>
  </si>
  <si>
    <t>272 pp</t>
  </si>
  <si>
    <t>EUR 124.00</t>
  </si>
  <si>
    <t>Scotland's Long Reformation</t>
  </si>
  <si>
    <t>New Perspectives on Scottish Religion, c. 1500-c. 1660</t>
  </si>
  <si>
    <t>Edited by John McCallum</t>
  </si>
  <si>
    <t>Exploring processes of religious change in early-modern Scotland, this collection of essays takes a long-term perspective to consider developments in belief, identity, church structures and the social context of religion from the late-fifteenth century through to the mid-seventeenth century. The volume examines the ways in which tensions and conflicts with origins in the mid-sixteenth century continued to impact upon Scotland in the often violent seventeenth century, while also tracing deep continuities in Scotland's religious, cultural and intellectual life. The essays, the fruits of new research in the field, are united by a concern to appreciate fully the ambiguity of religious identity in post-Reformation Scotland, and to move beyond simplistic notions of a straightforward and unidirectional transition from Catholicism to Protestantism.</t>
  </si>
  <si>
    <t>This series of essays offers new perspectives on the longer-term context and development of the Scottish Reformation, emphasising changes and continuities in religious life in early modern Scotland, and synthesising the fruits of the latest research in the field.</t>
  </si>
  <si>
    <t>Scholars interested in the Scottish Reformation, and religion in early modern Britain. Academic researchers plus postgraduates and advanced undergraduates. Academic libraries with teaching/research provision in early modern history.</t>
  </si>
  <si>
    <t>John McCallum, Ph.D. (2008), University of St Andrews, is Lecturer in History at Nottingham Trent University. He has published various pieces on early modern Scottish religious and social history, including &lt;i&gt;Reforming the Scottish Parish&lt;/i&gt; (Ashgate, 2010).</t>
  </si>
  <si>
    <t>xii, 230 pp. With 4 illustrations</t>
  </si>
  <si>
    <t>US$ 132.00</t>
  </si>
  <si>
    <t>978-90-04-32314-8</t>
  </si>
  <si>
    <t>The Poetic Works of Helius Eobanus Hessus</t>
  </si>
  <si>
    <t>Volume 4: Between Erasmus and Luther, 1518-1524</t>
  </si>
  <si>
    <t>Edited, translated, and annotated by Harry Vredeveld</t>
  </si>
  <si>
    <t>In this volume, Eobanus Hessus turns from passionate Erasmian into staunch defender of Luther, only to find himself caught in the no-man’s-land between the two titans. Under Erasmus’ spell, he writes Itinerary of My Journey to Erasmus</t>
  </si>
  <si>
    <t>Volume 4 traces Eobanus Hessus’ career from 1518 to 1524, as he develops from an idolizer of Erasmus into a staunch defender of Luther and finally into an Erasmian Lutheran holding his ground in the no-man’s-land between the two titans.</t>
  </si>
  <si>
    <t>All those interested in Neo-Latin and German literature, Erasmus, Luther, the history of humanism in Germany, the Lutheran Reformation, the University of Erfurt, early modern history, satire.</t>
  </si>
  <si>
    <t>Harry Vredeveld, Ph.D. (1970) in German, Princeton University, is Professor Emeritus at The Ohio State University, Columbus. Besides the Hessus edition and numerous articles on Neo-Latin authors, he has edited Erasmus’ poems for &lt;i&gt;Collected Works&lt;/i&gt; (1993) and &lt;i&gt;Opera omnia&lt;/i&gt; (1995).</t>
  </si>
  <si>
    <t>1BICDS</t>
  </si>
  <si>
    <t>2BICHBLH, 2BIC2ADL, 2BIC3JB</t>
  </si>
  <si>
    <t>HIS010000, NON000000, NON000000</t>
  </si>
  <si>
    <t>704 pp</t>
  </si>
  <si>
    <t>EUR 225.00</t>
  </si>
  <si>
    <t>US$ 270.00</t>
  </si>
  <si>
    <t>The Renaissance Society of America</t>
  </si>
  <si>
    <t>Pedro de Ribadeneyra’s 'Ecclesiastical History of the Schism of the Kingdom of England'</t>
  </si>
  <si>
    <t>A Spanish Jesuit’s History of the English Reformation</t>
  </si>
  <si>
    <t>Edited and translated by Spencer J. Weinreich</t>
  </si>
  <si>
    <t>In 1588, the Spanish Jesuit Pedro de Ribadeneyra published a history of the English Reformation, which he continued to revise until his death in 1611. Spencer J. Weinreich’s translation is the first English edition of the &lt;i&gt;History&lt;/i&gt;, one fully alive to its metamorphoses over two decades. Weinreich’s introduction explores the text’s many dimensions—propaganda for the Spanish Armada, anti-Protestant polemic, Jesuit hagiography, consolation amid tribulation—and assesses Ribadeneyra as a historian. The extensive annotations anchor Ribadeneyra’s narrative in the historical record and reconstruct his sources, methods, and revisions. The &lt;i&gt;History&lt;/i&gt;, long derided as mere propaganda, emerges as remarkable evidence of the centrality of historiography to the intellectual, theological, and political battles of early modern Europe.</t>
  </si>
  <si>
    <t>The sixteenth-century Spanish Jesuit Pedro de Ribadeneyra’s &lt;i&gt;Ecclesiastical History of the Schism of the Kingdom of England&lt;/i&gt; is a lively, polemical Catholic account of the English Reformation, translated into English for the first time by Spencer J. Weinreich.</t>
  </si>
  <si>
    <t>Scholars of early modern Spain and England, continental views of the English Reformation, the Society of Jesus, religious polemic and martyrdom in a (Counter-)Reformation context, and the history of historiography.</t>
  </si>
  <si>
    <t>Spencer J. Weinreich is a postgraduate student in ecclesiastical history at the University of Oxford, where he is an Ertegun Scholar. His work has appeared in &lt;i&gt;Early Science and Medicine&lt;/i&gt;, &lt;i&gt;Names&lt;/i&gt;, and the &lt;i&gt;Journal of Ecclesiastical History&lt;/i&gt;.</t>
  </si>
  <si>
    <t>xxvi, 826 pp. With 12 illustrations</t>
  </si>
  <si>
    <t>978-90-04-32395-7</t>
  </si>
  <si>
    <t>EUR 220.00</t>
  </si>
  <si>
    <t>Jesuit Studies</t>
  </si>
  <si>
    <t>978-90-04-32393-3</t>
  </si>
  <si>
    <t>St Andrews Studies in Reformation History</t>
  </si>
  <si>
    <t>Cajetan's Biblical Commentaries</t>
  </si>
  <si>
    <t>Motive and Method</t>
  </si>
  <si>
    <t>Michael O'Connor</t>
  </si>
  <si>
    <t>Remembered as the official who failed to keep Luther in the Catholic fold, Tommaso de Vio, Cardinal Cajetan (1469-1534) was a multi-faceted figure whose significance extends beyond those days in Augsburg. In the 1520s, he embarked on a labour of biblical commentary that occupied the final decade of his life, producing over a million words of translation and commentary. Offering an overview of this remarkable body of work, Michael O’Connor argues that Cajetan’s motive was the renewal of Christian living (more ‘Catholic Reform’ than ‘Counter-Reformation’), and that his method was a bold and fresh hybrid of scholasticism and Renaissance humanism, correcting the Vulgate’s errors and expounding the text almost exclusively according to the literal sense.</t>
  </si>
  <si>
    <t>In &lt;i&gt;Cajetan’s Biblical Commentaries&lt;/i&gt;, Michael O’Connor argues that Cajetan’s motive was more ‘Catholic Reform’ than ‘Counter-Reformation’, and that his method was a bold hybrid of scholasticism and Renaissance humanism, correcting the Vulgate’s errors and expounding the text according to the literal sense.</t>
  </si>
  <si>
    <t>All interested in Renaissance humanism, theological debate, and scholasticism in the early modern period, and anyone concerned with the history of biblical exegesis in general.</t>
  </si>
  <si>
    <t>Michael O’Connor, D.Phil. (Oxford), is a Senior Lecturer at St. Michael’s College in the University of Toronto.</t>
  </si>
  <si>
    <t>2BICHBLH, 2BICHRCC7, 2BICHRCG1</t>
  </si>
  <si>
    <t>HIS010000, REL010000, REL006050</t>
  </si>
  <si>
    <t>xvi, 302 pp.</t>
  </si>
  <si>
    <t>978-90-04-32506-7</t>
  </si>
  <si>
    <t>978-90-04-32421-3</t>
  </si>
  <si>
    <t>Latin Text and English Translation: Volume 2, Disputations 24 - 42</t>
  </si>
  <si>
    <t>Volume Editor: Henk van den Belt. Translator: Riemer A. Faber. General Editors: Andreas J. Beck, William den Boer &amp; Riemer A. Faber</t>
  </si>
  <si>
    <t>This bilingual edition of the &lt;i&gt;Synopsis Purioris Theologiae&lt;/i&gt; (1625) provides English readers access to an influential textbook of Reformed Orthodoxy. Composed by four professors at the University of Leiden (Johannes Polyander, Andreas Rivetus, Antonius Walaeus, and Anthonius Thysius), it offers a presentation of Reformed theology as it was conceived in the first decades of the seventeenth century. From a decidedly Reformed perspective, the Christian doctrine is defined in contrast with alternative or diverging views, such as those of Roman Catholics, Arminians, and Socinians. The Synopsis responds to challenges coming from the immediate theological, social, and philosophical contexts. The disputations of this second volume cover topics such as Predestination, Christology, Faith and Repentance, Justification and Sanctification, and Ecclesiology.</t>
  </si>
  <si>
    <t>The &lt;i&gt;Synopsis Purioris Theologiae&lt;/i&gt; (1625) represents Reformed theology as it was conceived in the first decades of the seventeenth century. The disputations of this second volume cover topics such as Predestination, Christology, Faith and Repentance, Justification and Sanctification, and Ecclesiology.</t>
  </si>
  <si>
    <t>H. (Henk) van den Belt(1971), Ph.D. (2006) Leiden University, is Professor of Reformed Theology: Sources, Development, and Context at the University of Groningen. He is the author of The Authority of Scripture in Reformed Theology: Truth and Trust (Brill, 2008) and of several articles on Reformed Orthodoxy and on neocalvinism; he also edited Restoration through Redemption: John Calvin Revisited (Brill, 2013).R.A. (Riemer) Faber(1961), Ph.D. (1992) University of Toronto. He is Associate Professor of Classical Studies at the University of Waterloo, and Director of the Waterloo Institute for Hellenistic Studies. His research interests include Greek and Latin philology and literary criticism, and neo-Latin, and he has published widely in these fields. Most recently he co-edited Belonging and Isolation in the Hellenistic World (University of Toronto Press, 2013).A.J. (Andreas) Beck(1965), Ph.D. (2007) Utrecht University, is Professor of Historical Theology and Academic Dean at the Evangelische Theologische Faculteit, Leuven, and the director of the Institute of Post-Reformation Studies there. He is the author of Gisbertus Voetius (1589–1676). Sein Theologieverständnis und seine Gotteslehre (Vandenhoeck &amp; Ruprecht, 2007), and author or co-editor of numerous articles and volumes on medieval and early modern history, theology and philosophy. Since June 2014, he serves as chair of the research group Classic Reformed Theology.W.A. (William) den Boer(1977), Ph.D. (2008) Theological University Apeldoorn, Postdoctoral researcher in Early Modern Reformed Theology at the Theological University Kampen, and Research Associate at the Jonathan Edwards Centre, University of the Free State, South Africa. He is author of God’s Twofold Love. The Theology of Jacob Arminius (1559–1609) (Vandenhoeck &amp; Ruprecht, 2010), and author or editor of several books and articles on church history and historical theology.Other contributors of this volume are:  Simon Burton, Philip J. Fisk, Albert Gootjes, Harm Goris, Dolf te Velde, Kees Jan van Linden, Matthias Mangold, Pieter Rouwendal, Jan van Helden, and Antonie Vos.</t>
  </si>
  <si>
    <t>2BICHRCC, 2BICHRCM, 2BIC3JD</t>
  </si>
  <si>
    <t>REL094000, REL067000, NON000000</t>
  </si>
  <si>
    <t>xiv, 738 pp.</t>
  </si>
  <si>
    <t>204/8</t>
  </si>
  <si>
    <t>978-90-04-32545-6</t>
  </si>
  <si>
    <t>Preaching and Inquisition in Renaissance Italy</t>
  </si>
  <si>
    <t>Words on Trial</t>
  </si>
  <si>
    <t>As has been well documented, the printed word was an essential vehicle for the transmission of reformed theology, and one that has left a tangible record for historians to explore. Yet as contemporaries well recognized, books were only a part of the process. It was the spoken word – and especially preaching – that created the demand for printed works. Sermons were the plough that prepared the ground for Lutheran literature to flourish. In order to better understand the relationship between oral sermons and the spread of protestant ideas, &lt;i&gt;Preaching and Inquisition in Renaissance Italy&lt;/i&gt; draws upon the records of the Roman Inquisition to see how that institution confronted the challenges of reform on the Italian peninsula in the sixteenth century. At the heart of its subject matter is the increasingly sophisticated rhetorical skill of heterodox preachers at the time, who achieved their ends by silence and omission rather than positive affirmations of Lutheran tenets.</t>
  </si>
  <si>
    <t>In &lt;i&gt;Preaching and Inquisition in Renaissance Italy&lt;/i&gt; Giorgio Caravale draws upon the records of the Roman Inquisition to offer an account of the relationship between oral sermons and the spread of Protestant ideas in the Italian peninsula.</t>
  </si>
  <si>
    <t>All interested in the history of Renaissance and in the History of Reformation and Counter-Reformation. All scholars of Religious History and History of the Church. Anyone concerned with the history of orality and the history of the Inquisition.</t>
  </si>
  <si>
    <t>Giorgio Caravale, Ph.D. (2000), University of Rome 'Sapienza', is Professor of Early Modern European History at the University of Roma Tre. He has recently been a member in the School of Historical Studies at the Institute for Advanced Study, Princeton (2013-2014) and Lauro De Bosis Lecturer in the History of Italian Civilization at Harvard University (2010-2011). He is the author of &lt;i&gt;Forbidden Prayer. Church Censorship and Devotional Literature in Renaissance Italy&lt;/i&gt; (Ashgate, 2011; first Italian edition 2003); &lt;i&gt;George Mosse's Italy&lt;/i&gt; (ed. with L. Benadusi, Palgrave McMillan, 2014; It. ed. 2012); &lt;i&gt;The Italian Reformation Outside Italy. Francesco Pucci's Heresy in Sixteenth Century Europe&lt;/i&gt; (Brill, 2015; It. ed. 2011), &lt;i&gt;Beyond the Inquisition. Ambrogio Catarino Politi and the Origins of the Counter-Reformation&lt;/i&gt; (Notre Dame University Press, forthcoming; It. ed. 2007), and &lt;i&gt;Storia di una doppia censura. Gli Stratagemmi di Satana di Giacomo Aconcio nell'Europa del Seicento&lt;/i&gt; (Edizioni della Normale, 2013).</t>
  </si>
  <si>
    <t>xii, 274 pp. With 2 full colour illustrations</t>
  </si>
  <si>
    <t>EUR 125.00</t>
  </si>
  <si>
    <t>Catholic Christendom, 1300-1700</t>
  </si>
  <si>
    <t>Early Modern English Catholicism</t>
  </si>
  <si>
    <t>Identity, Memory and Counter-Reformation</t>
  </si>
  <si>
    <t>Edited by James E. Kelly and Susan Royal</t>
  </si>
  <si>
    <t>&lt;i&gt;Early Modern English Catholicism: Identity, Memory and Counter-Reformation&lt;/i&gt; brings together leading scholars in the field to explore the interlocking relationship between the key themes of identity, memory and Counter-Reformation and to assess the way the three themes shaped English Catholicism in the early modern period. The collection takes a long-term view of the historical development of English Catholicism and encompasses the English Catholic diaspora to demonstrate the important advances that have been made in the study of English Catholicism c.1570–1800.The interdisciplinary collection brings together scholars from history, literary, and art history backgrounds. Consisting of eleven essays and an afterword by the late John Bossy, the book underlines the significance of early modern English Catholicism as a contributor to national and European Counter-Reformation culture.</t>
  </si>
  <si>
    <t>&lt;i&gt;Early Modern English Catholicism: Identity, Memory and Counter-Reformation&lt;/i&gt; is an interdisciplinary collection that brings together leading scholars in the field to demonstrate the significance of early modern English Catholicism as a contributor to national and European Counter-Reformation culture.</t>
  </si>
  <si>
    <t>All interested in the history of early modern English Catholicism, the Counter-Reformation and the peripheries of Catholic Europe, particularly academic libraries, specialists, post-graduate students, undergraduate students, and educated laymen.</t>
  </si>
  <si>
    <t>James E. Kelly, Ph.D. (2009), King’s College London, is St Cuthbert’s Society Research Fellow in Early Modern British and Irish Catholicism at Durham University, as well as Principal Investigator of the AHRC-funded research project, ‘Monks in Motion’.Susan Royal, Ph.D. (2014), Durham University, is Lecturer in Reformation Studies at Durham University, and has published on Protestant polemic and John Foxe’s  &lt;i&gt;Acts and Monuments&lt;/i&gt;.</t>
  </si>
  <si>
    <t>2BICHBJD1, 2BICHBLH, 2BICHRCC7, 2BIC1DBK</t>
  </si>
  <si>
    <t>HIS015000, HIS010000, REL010000, NON000000</t>
  </si>
  <si>
    <t>xiv, 258 pp. With 3 illustrations</t>
  </si>
  <si>
    <t>978-90-04-32565-4</t>
  </si>
  <si>
    <t>The Wycliffite Bible: Origin, History and Interpretation</t>
  </si>
  <si>
    <t>Edited by Elizabeth Solopova, &lt;i&gt;Oxford University&lt;/i&gt;</t>
  </si>
  <si>
    <t>&lt;i&gt;The Wycliffite Bible: Origin, History and Interpretation&lt;/i&gt; brings together contributions by leading scholars on different aspects of the first complete translation of the Bible into English, produced at the end of the 14th century by the followers of the Oxford theologian John Wyclif. Though learned and accurate, the translation was condemned and banned within twenty-five years of its appearance. In spite of this it became the most widely disseminated medieval English work that profoundly influenced the development of vernacular theology, religious writing, contemporary and later literature, and the English language. Its comprehensive study is long overdue and the current collection offers new perspectives and research on this, the most learned and widely evidenced of the European translations of the Vulgate.Contributors are Jeremy Catto‎, Lynda Dennison, Kantik Ghosh, Ralph Hanna, Anne Hudson, Maureen Jurkowski, Michael Kuczynski, Ian Christopher Levy, James Morey, Nigel Morgan, Stephen Morrison, Mark Rankin, Delbert Russell, Michael Sargent, Jakub Sichalek, Elizabeth Solopova, and Annie Sutherland‎.</t>
  </si>
  <si>
    <t>&lt;i&gt;The Wycliffite Bible: Origin, History and Interpretation&lt;/i&gt; offers new perspectives and research by leading scholars  on the first complete translation of the Bible into English produced at the end of the 14th century by the followers of John Wyclif.</t>
  </si>
  <si>
    <t>Researchers and graduate students working in the fields of literature, history and theology.</t>
  </si>
  <si>
    <t>&lt;b&gt;Elizabeth Solopova&lt;/b&gt; is a Research Fellow at the English Faculty and New College, University of Oxford. She has published widely on Old and Middle English literature, including &lt;i&gt;Manuscripts of the Wycliffite Bible in the Bodleian and Oxford College Libraries&lt;/i&gt; (Liverpool, 2016).</t>
  </si>
  <si>
    <t>2BICAC, 2BICHBLC, 2BICHRCG</t>
  </si>
  <si>
    <t>ART015000, HIS010000, REL006400</t>
  </si>
  <si>
    <t>524 pp.</t>
  </si>
  <si>
    <t>Medieval and Renaissance Authors and Texts</t>
  </si>
  <si>
    <t>978-90-04-32566-1</t>
  </si>
  <si>
    <t>978-90-04-32683-5</t>
  </si>
  <si>
    <t>Christian-Muslim Relations. A Bibliographical History Volume 11 South and East Asia, Africa and the Americas (1600-1700)</t>
  </si>
  <si>
    <t>&lt;i&gt;Christian-Muslim Relations, a Bibliographical History, Volume 11&lt;/i&gt; (CMR 11) covering South and East Asia, Africa and the Americas in the period 1600-1700, is a continuing volume in a history of relations between the two faiths from the 7th to the early 20th century as this is reflected in written works. It comprises introductory essays and the main body of entries which treat all the works, surviving or lost, that are recorded. These entries provide biographical details of the authors, descriptions and assessments of their works, and complete accounts of publications and studies. The result of collaboration between numerous leading scholars, &lt;i&gt;CMR 11&lt;/i&gt;, along with the other volumes in this series, is intended as a basic tool for research in Christian-Muslim relations.Section Editors:Clinton Bennett, Luis F. Bernabe Pons, Jaco Beyers, Lejla Demiri, Martha Frederiks, David D. Grafton, Stanisław Grodź, Alan Guenther, Emma Gaze Loghin, Gordon Nickel, Claire Norton, Reza Pourjavady, Douglas Pratt, Radu Păun, Peter Riddell, Umar Ryad, Mehdi Sajid, Cornelia Soldat, Karel Steenbrink, Davide Tacchini, Ann Thomson, Serge Traore, Carsten Walbiner</t>
  </si>
  <si>
    <t>&lt;i&gt;Christian-Muslim Relations, a Bibliographical History, Volume 11&lt;/i&gt; (CMR 11) is a history of everything that was written on relations in the period 1600-1700 in South and East Asia, Africa and the Americas.  Its entries contain descriptions, assessments and comprehensive bibliographical details about individual works.</t>
  </si>
  <si>
    <t>Specialists in the history of Christian-Muslim relations, Islamicists, scholars of the Reformation and Enlightenment, specialists in South and East Asian religious history, Africanists, textual specialists, theologians and historians.</t>
  </si>
  <si>
    <t>&lt;b&gt;David Thomas&lt;/b&gt;, PhD (1983) in Islamic Studies, University of Lancaster, is Professor of Christianity and Islam and Nadir Dinshaw Professor of Inter Religious Relations at the University of Birmingham. Among his most recent works are &lt;i&gt;The Polemical Works of ʿAlī al-Ṭabarī&lt;/i&gt; (Brill, 2016) and &lt;i&gt;CMR vols 1-8&lt;/i&gt; (Brill, 2009-16). &lt;b&gt;John Chesworth&lt;/b&gt;, PhD (2008) in Religious Studies, University of Birmingham, is Research Officer for &lt;i&gt;Christian-Muslim Relations. A Bibliographical History 1500-1900&lt;/i&gt; at the University of Birmingham. He has published on Christian-Muslim Relations in Africa and Europe, and co-edited &lt;i&gt;The character of Christian-Muslim Encounter&lt;/i&gt; (Brill, 2015) and also &lt;i&gt;CMR vols 6-8&lt;/i&gt; (Brill, 2014-16).</t>
  </si>
  <si>
    <t>xvi, 640 pp.</t>
  </si>
  <si>
    <t>978-90-04-32695-8</t>
  </si>
  <si>
    <t>Rubrics, Images and Indulgences in Late Medieval Netherlandish Manuscripts</t>
  </si>
  <si>
    <t>Kathryn M. Rudy</t>
  </si>
  <si>
    <t>What role did images play in the mania for indulgences during the decades prior to the Protestant Reformation? &lt;i&gt;Rubrics, Images and Indulgences in Late Medieval Netherlandish Manuscripts&lt;/i&gt; considers how indulgences (the remission of time in Purgatory) were used to market certain images. Conversely, images helped to spread indulgences, such as those attached to the Virgin in sole and the Mass of St Gregory. Images also began depicting the effects of indulgences: souls escaping Purgatory. Drawing on numerous unpublished sources, Kathryn M. Rudy demonstrates how rubrics modified behaviour and expectations around image-centred devotion. Her work is the first to analyse systematically the way that indulgences and images interacted – indeed, shaped each other – prior to the Reformation.</t>
  </si>
  <si>
    <t>&lt;i&gt;Rubrics, Images and Indulgences in Late Medieval Netherlandish Manuscripts&lt;/i&gt; considers how indulgences (the remission of time in Purgatory) were used to market certain images and how images helped to spread indulgences in the decades before the Protestant Reformation.</t>
  </si>
  <si>
    <t>Academics in Art History, Reformation History, Book History, text &amp; image studies; academic libraries, post-graduate students.</t>
  </si>
  <si>
    <t>Kathryn M. Rudy, Ph.D. (Columbia), is Senior Lecturer in Art History at the University of St Andrews. She has also published &lt;i&gt;Piety in Pieces: How medieval readers customized their manuscripts&lt;/i&gt; (Open Book Publishers, 2016) and &lt;i&gt;Postcards on Parchment: The Social Lives of Medieval Books&lt;/i&gt; (Yale University Press, 2015).</t>
  </si>
  <si>
    <t>2BICACN, 2BICAGR</t>
  </si>
  <si>
    <t>ART015000, ART035000</t>
  </si>
  <si>
    <t>i-xxii, 308 pp. With 152 full colour illustrations</t>
  </si>
  <si>
    <t>US$ 180.00</t>
  </si>
  <si>
    <t>From Rome to Zurich, Between Ignatius and Vermigli</t>
  </si>
  <si>
    <t>Essays in Honor of John Patrick Donnelly, SJ</t>
  </si>
  <si>
    <t>Edited by Kathleen M. Comerford, Gary W. Jenkins, and W. J. Torrance Kirby</t>
  </si>
  <si>
    <t>&lt;i&gt;From Rome to Zurich - Between Ignatius and Vermigli&lt;/i&gt; brings notable scholars from the fields of Reformation and Early Modern studies to honor their friend, mentor, and colleague, J. Patrick Donnelly with essays commensurate with his own broad interests and scholarship. Touching Protestant scholasticism, reformation era life writing, Reformation polemics – both Protestant and Catholic, and with several on theology proper, inter alia, the essays collected here by a group of international scholars break new ground in reformation history, thought, and theology, providing fresh insights into current scholarship in both Reformation and Catholic Reformation studies. The essays take in the broad scope of the 16th century, from Thomas More to Martin Bucer, and from Thomas Stapleton to Peter Martyr Vermigli.Contributors include: Emidio Campi, Maryanne Cline Horowitz, A. Lynn Martin, Thomas McCoog, SJ, Joseph McLelland, Richard A. Muller, Eric Parker, Bob Scully, SJ, and Jason Zuidema</t>
  </si>
  <si>
    <t>Covering Reformation era polemics, theology, and thought, these essays cut new paths in reformation scholarship, with each taking in some measure a cue from directions already offered by John Patrick Donnelly, in whose honor they were written.</t>
  </si>
  <si>
    <t>Everyone interested in Reformation and Counter Reformation theology, the history of doctrine, and Reformation history on the main personalities of the Reformation and Counter Reformation.</t>
  </si>
  <si>
    <t>Kathleen M. Comerford, PhD (1995), University of Wisconsin, Madison, is Professor of History at Georgia Southern University. She has published numerous articles, and authored and edited multiple monographs on Catholic Reformation history including &lt;i&gt;Reforming Priests and Parishes&lt;/i&gt; (Brill, 2006).Gary W. Jenkins, PhD (1999), Rutgers University, Professor of History at Eastern University, is Director of the Center for Orthodox Thought and Culture. He has published widely on Reformation thought, including  &lt;i&gt;John Jewel and the English National Church&lt;/i&gt; (Ashgate, 2006).Torrance Kirby, DPhil (1988), Oxford, is Professor of Ecclesiastical History at McGill University. He has published multiple articles on Reformation thought and theology, and has authored/edited 12 monographs, including &lt;i&gt;Persuasion and Conversion: Essays on Religion, Politics, and the Public Sphere in Early Modern England&lt;/i&gt; (Brill, 2013).</t>
  </si>
  <si>
    <t>2BICHRC, 2BIC3JB</t>
  </si>
  <si>
    <t>REL070000, NON000000</t>
  </si>
  <si>
    <t>210 pp</t>
  </si>
  <si>
    <t>978-90-04-33176-1</t>
  </si>
  <si>
    <t>US$ 129.00</t>
  </si>
  <si>
    <t>Storing, Archiving, Organizing</t>
  </si>
  <si>
    <t>The Changing Dynamics of Scholarly Information Management in Post-Reformation Zurich</t>
  </si>
  <si>
    <t>Anja-Silvia Goeing</t>
  </si>
  <si>
    <t>&lt;i&gt;Storing, Archiving, Organizing: The Changing Dynamics of Scholarly Information Management in Post-Reformation Zurich&lt;/i&gt; is a study of the Lectorium at the Zurich Grossmünster, the earliest of post-Reformation Swiss academies, initiated by the church reformer Huldrych Zwingli in 1523. This institution of higher education was planned in the wake of humanism and according to the demands of the reforming church. Scrutinizing the institutional archival records, Anja-Silvia Goeing shows how the lectorium’s teachers used practices of storing, archiving, and organizing to create an elaborate administrative structure to deal with students and to identify their own didactic and disciplinary methods. She finds techniques developing that we today would consider important to understand the history of information management and knowledge transfer.</t>
  </si>
  <si>
    <t>In &lt;i&gt;Storing, Archiving, Organizing&lt;/i&gt;, Anja-Silvia Goeing examines techniques developing in sixteenth century post-Reformation Zurich institutional scholarship at the Zurich Lectorium that we today would consider important to understand the history of information management and knowledge transfer.</t>
  </si>
  <si>
    <t>This study addresses students and researchers of 16th century post-Reformation scholarship, of book history, the history of education and religion, and the history of knowledge and information management.</t>
  </si>
  <si>
    <t>Anja-Silvia Goeing, Privatdozent at Zurich University/visiting fellow at Harvard, has written about humanist biographies (1999; 2014) and co-edited volumes about textbooks and collectors’ knowledge (2008; 2013). Most recently, she co-edited &lt;i&gt;For the Sake of Learning&lt;/i&gt; (2016), dedicated to Anthony Grafton.</t>
  </si>
  <si>
    <t>2BICGLC, 2BICHPK, 2BICHRCC93, 2BIC1DFH</t>
  </si>
  <si>
    <t>LAN025000, PHI004000, REL093000, NON000000</t>
  </si>
  <si>
    <t>xiv, 449 pp. With 24 illustrations</t>
  </si>
  <si>
    <t>978-90-04-33473-1</t>
  </si>
  <si>
    <t>978-90-04-33577-6</t>
  </si>
  <si>
    <t>The Radical Reformation and the Making of Modern Europe</t>
  </si>
  <si>
    <t>A Lasting Heritage</t>
  </si>
  <si>
    <t>Mario Biagioni</t>
  </si>
  <si>
    <t>In &lt;i&gt;The Radical Reformation and the Making of Modern Europe&lt;/i&gt;, Mario Biagioni presents an account of the lives and thoughts of some radical reformers of the sixteenth century (Bernardino Ochino, Francesco Pucci, Fausto Sozzini, and Christian Francken), showing that the Radical Reformation was not merely a subplot of heretical history within the larger narrative of the Magisterial Reformation. Religious radicalism was primarily an extraordinary laboratory of ideas, which played a pivotal role in the rise of modern Europe: it influenced the intellectual process leading to the cultural revolution of the Enlightenment. Secularism, toleration, and rationalism ― three basic principles of Western civilization ― are part of its cultural heritage.</t>
  </si>
  <si>
    <t>Mario Biagioni presents an account of the lives and thoughts of some radical reformers of the sixteenth century, showing that the Radical Reformation played a pivotal role in the rise of modern Europe.</t>
  </si>
  <si>
    <t>All those interested in early modern history, religious history, the Radical Reformation, and the history of ideas.</t>
  </si>
  <si>
    <t>Mario Biagioni is an independent scholar and teacher of Latin and Italian Literature at an Italian secondary school. He has published several monographs and articles on the Radical Reformation, including &lt;i&gt;Christian Francken e la crisi intellettuale della Riforma&lt;/i&gt; (Storia e Letteratura, 2014).</t>
  </si>
  <si>
    <t>2BICHP, 2BICHRC</t>
  </si>
  <si>
    <t>PHI000000, REL070000</t>
  </si>
  <si>
    <t>192 pp</t>
  </si>
  <si>
    <t>EUR 108.00</t>
  </si>
  <si>
    <t>Using "lived religion" as its conceptual tool, this book explores how the Reformation showed itself in and was influenced by lay people's everyday lives. It reinvestigates the character of  the Reformation in what later became the heartlands of Lutheranism.</t>
  </si>
  <si>
    <t xml:space="preserve">&lt;i&gt;Lived Religion and the Long Reformation in Northern Europe&lt;/i&gt; puts Reformation in a daily life context using lived religion as a conceptual and methodological tool: exploring how people "lived out" their religion in their mundane toils and how religion created a performative space for them. This collection reinvestigates the character of  the Reformation in an area that later became the heartlands of Lutheranism. The way people lived their religion was intricately linked with questions of the value of individual experience, communal cohesion and interaction. During the late Middle Ages and Early Modern Era religious certainty was replaced by the experience of doubt and hesitation. Negotiations on and between various social levels manifest the needs, aspirations and resistance behind the religious change.
Contributors include: Kaarlo Arffman, Jussi Hanska, Miia Ijäs, Sari Katajala-Peltomaa, Jenni Kuuliala, Marko Lamberg, Jason Lavery, Maija Ojala, Päivi Räisänen-Schröder, Raisa Maria Toivo </t>
  </si>
  <si>
    <t>Dire l’interdit</t>
  </si>
  <si>
    <t>Girolamo Zanchi, De religione Christiana fides – Confession of Christian Religion (2 vols.)</t>
  </si>
  <si>
    <t>Lay Prophets in Lutheran Europe (c. 1550–1700)</t>
  </si>
  <si>
    <t>Medizinische Theologie: Christus medicus und theologia medicinalis bei Martin Luther und im Luthertum der Barockzeit</t>
  </si>
  <si>
    <t>Peter Martyr Vermigli and the European Reformations: Semper Reformanda</t>
  </si>
  <si>
    <t>This study of the dialogue Iulius aims to put an end to the centuries-long controversy on the work's paternity; to open a new phase of reflection on how it got into print;  and to promote a revised image of Erasmus removing the slur of complacency and dullness that has become attached to him. The volume also contains Conflictus and De civlitate.</t>
  </si>
  <si>
    <t>And no marvel; for Satan himself is transformed into an angel of light." (2 Corinthians 11:14) Paul's warning of false apostles and false righteousness struck a special chord in the period of the European Reformations. At no other time was the need for the discernment of spirits felt as strongly as in this newly confessional age. More than ever  the ability to discern was a mark of holiness and failure the product of demonic temptation. The contributions to this volume chart individual responses to a problem at the heart of religious identity. They show that the problem of discernment was not solely a Catholic concern and was an issue for authors and artists as much as for prophets and visionaries.</t>
  </si>
  <si>
    <t>978-90-04-14947-2</t>
  </si>
  <si>
    <t>http://www.brill.com/jews-judaism-and-reformation-sixteenth-century-germany</t>
  </si>
  <si>
    <t>978-90-04-15454-4</t>
  </si>
  <si>
    <t>http://www.brill.com/preachers-night-waldensian-barbes-15th-16th-centuries</t>
  </si>
  <si>
    <t>Pages</t>
  </si>
  <si>
    <t>BISAC2</t>
  </si>
  <si>
    <t>BISAC1</t>
  </si>
  <si>
    <t>BIC2</t>
  </si>
  <si>
    <t>BIC1</t>
  </si>
  <si>
    <t>edition</t>
  </si>
  <si>
    <t>type</t>
  </si>
  <si>
    <t>Pub-Date</t>
  </si>
  <si>
    <t>Authors</t>
  </si>
  <si>
    <t>Main BIC code</t>
  </si>
  <si>
    <t>Additional BIC codes</t>
  </si>
  <si>
    <t>Avail-Status</t>
  </si>
  <si>
    <t>LP EUR</t>
  </si>
  <si>
    <t>LP USD</t>
  </si>
  <si>
    <t>978-90-04-30519-9</t>
  </si>
  <si>
    <t>Reading Catechisms, Teaching Religion</t>
  </si>
  <si>
    <t>Lee Palmer Wandel</t>
  </si>
  <si>
    <t>2BICAC, 2BICHR, 2BIC3JB, 2BIC3JD</t>
  </si>
  <si>
    <t>Available</t>
  </si>
  <si>
    <t>xiv, 402 pp.</t>
  </si>
  <si>
    <t>978-90-04-34030-5</t>
  </si>
  <si>
    <t>Broadsheets</t>
  </si>
  <si>
    <t>Single-sheet Publishing in the First Age of Print</t>
  </si>
  <si>
    <t>Edited by Andrew Pettegree</t>
  </si>
  <si>
    <t>Hardback with dustjacket</t>
  </si>
  <si>
    <t>978-90-04-33076-4</t>
  </si>
  <si>
    <t>Responses to Religious Division, c. 1580-1620</t>
  </si>
  <si>
    <t>Natasha Constantinidou</t>
  </si>
  <si>
    <t>978-90-04-33069-6</t>
  </si>
  <si>
    <t>Faith and Fraternity</t>
  </si>
  <si>
    <t>London Livery Companies and The Reformation 1510-1603</t>
  </si>
  <si>
    <t>Laura Branch</t>
  </si>
  <si>
    <t>xii, 270 pp.</t>
  </si>
  <si>
    <t>978-90-04-33003-0</t>
  </si>
  <si>
    <t>Roger Ascham’s 'A Defence of the Lord’s Supper'</t>
  </si>
  <si>
    <t>Latin text and English translation</t>
  </si>
  <si>
    <t>Lucy R. Nicholas</t>
  </si>
  <si>
    <t>Forthcoming</t>
  </si>
  <si>
    <t>EUR 80.00</t>
  </si>
  <si>
    <t>US$ 213.00</t>
  </si>
  <si>
    <t>US$ 127.00</t>
  </si>
  <si>
    <t>US$ 92.00</t>
  </si>
  <si>
    <t>Readsership</t>
  </si>
  <si>
    <t xml:space="preserve">CV's </t>
  </si>
  <si>
    <t>BISAC 2</t>
  </si>
  <si>
    <t>Series</t>
  </si>
  <si>
    <t>Volume no</t>
  </si>
  <si>
    <t>250/11</t>
  </si>
  <si>
    <t>Main Language</t>
  </si>
  <si>
    <t>2nd Language</t>
  </si>
  <si>
    <t>Availability</t>
  </si>
  <si>
    <t>&lt;i&gt;Reading Catechisms, Teaching Religion&lt;/i&gt; makes two broad arguments. First, the sixteenth century witnessed a fundamental transformation in Christians’, Catholic and Evangelical, conceptualization of the nature of knowledge of Christianity and the media through which that knowledge was articulated and communicated. Christians had shared a sense that knowledge might come through visions, images, liturgy; catechisms taught that knowledge of ‘Christianity’ began with texts printed on a page. Second, codicil catechisms sought not simply to dissolve the material distinction between codex and person, but to teach catechumens to see specific words together as texts. The pages of catechisms were visual—they confound precisely that constructed modern bipolarity, word/image, or, conversely, that modern bipolarity obscures what sixteenth-century catechisms sought to do.</t>
  </si>
  <si>
    <t>Reading Catechisms provides an overview of Reformation catechisms; close readings of how four major catechisms taught the Apostles’ Creed, the Ten Commandments, the Lord’s Prayer, and the sacraments; and an analysis of some of the interplays of words and images.</t>
  </si>
  <si>
    <t>All interested in western Christian catechisms: seminaries, divinity schools, historians, theologians, pastors, public libraries, graduate and undergraduate students</t>
  </si>
  <si>
    <t>Lee Palmer Wandel, Ph.D. (1985), is Professor of History, Religious Studies, and Visual Culture at the University of Wisconsin – Madison.  She is the author of a number of monographs, including &lt;i&gt;The Eucharist in the Reformation: Incarnation and Liturgy&lt;/i&gt; (Cambridge, 2006).</t>
  </si>
  <si>
    <t>A landmark study of single-sheet publishing during the first two centuries after the invention of printing.  Long disregarded as ephemera or cheap print, broadsheets emerge as both a crucial communication medium and an essential underpinning of the economics of the publishing industry.</t>
  </si>
  <si>
    <t>Historians of the book, media history and news, bibliographers and librarians, and those interested in the politics, government, religion and literature of the early modern period.</t>
  </si>
  <si>
    <t>Andrew Pettegree is Professor of Modern History at the University of St Andrews and Director of the Universal Short Title Catalogue. His books include &lt;i&gt;The Book in the Renaissance&lt;/i&gt; (2010), &lt;i&gt;The Invention of News&lt;/i&gt; (2014) and &lt;i&gt;Brand Luther: 1517, Print and the Making of the Reformation&lt;/i&gt; (2015).</t>
  </si>
  <si>
    <t>In &lt;i&gt;Responses to Religious Division, c. 1580-1620&lt;/i&gt; Natasha Constantinidou considers the views articulated by the scholars Pierre Charron, Justus Lipsius, Paolo Sarpi and James VI and I in reaction to the impact of the religious wars.</t>
  </si>
  <si>
    <t>All interested in the religious wars of the long sixteenth century, and anyone concerned with history of political and moral thought, reconciliation, religious moderation, and impact of classical tradition.</t>
  </si>
  <si>
    <t>Natasha Constantinidou, Ph.D. (Edinburgh) is Lecturer in European History at the University of Cyprus. She was previously Research and Teaching Fellow at the University of St Andrews. She has published on early modern intellectual and book history.</t>
  </si>
  <si>
    <t>In &lt;i&gt;Faith and Fraternity&lt;/i&gt; Laura Branch provides the first sustained comparative analysis of London’s livery companies during the Reformation, and demonstrates how they retained a vibrant religious culture despite their confessionally mixed membership.</t>
  </si>
  <si>
    <t>All interested in the Reformation and religious identities in early modern Britain and Europe, and the culture of early modern trade and traders.</t>
  </si>
  <si>
    <t>Laura Branch, PhD (Warwick), is a Marie Skłodowska-Curie Intra-European Fellow at the National University of Ireland Galway.</t>
  </si>
  <si>
    <t>In this monograph Lucy Nicholas sets out the Latin text and parallel English translation of Roger Ascham’s little known theological work, the &lt;I&gt;Apologia pro Caena Dominica&lt;/I&gt; or ‘Defence of the Lord’s Supper’, composed in Cambridge in 1547.</t>
  </si>
  <si>
    <t>This monograph will be of interest to anyone working in the fields of the religious Reformation, humanism, Neo-Latin and the history of Cambridge University.</t>
  </si>
  <si>
    <t>Lucy Nicholas, Ph.D. (2014), King’s College London, is a university teacher of Latin, Greek and History. She has published chapters in edited volumes and articles on Roger Ascham, including &lt;i&gt;Reformation&lt;/i&gt;, vol. 20 (2015), pp. 26-61.</t>
  </si>
  <si>
    <t>This volume offers an expansive survey of the role of single-sheet publishing in the European print industry during the first two centuries after the invention of printing. Drawing on new materials made available during the compilation of the Universal Short Title Catalogue, the twenty contributors explore the extraordinary range of broadsheet publishing and its contribution to government, pedagogy, religious devotion and entertainment culture. 
Long disregarded as ephemera or cheap print, broadsheets emerge both as a crucial communication medium and an essential underpinning of the economics of the publishing industry.</t>
  </si>
  <si>
    <t>In this study Natasha Constantinidou considers the views articulated by the scholars Pierre Charron (1541-1603), Justus Lipsius (1547-1606), Paolo Sarpi (1552-1623) and King James VI and I (1566-1625), in response to the religious ruptures of their time. Though rarely juxtaposed, all four authors were deeply affected by the religious divisions. In their works, they denounced religious zeal, focusing on non-dogmatic piety. Drawing on classical tradition and church history, they set out to offer consolation to the people of a war-torn continent and to discuss means of reconciliation. Their responses sought to define the role of religion in public and private. They emphasised the need for lay control of religious affairs as the only way of ensuring peace, whilst circumscribing belief and its practice to the private realm.</t>
  </si>
  <si>
    <t>In &lt;i&gt;Faith and Fraternity&lt;/i&gt; Laura Branch provides the first sustained comparative analysis of London’s livery companies during the Reformation. Focussing on the Grocers and the Drapers, this book challenges the view that merchants were zealous early Protestants and that the companies to which they belonged adapted to the Reformation by secularising their ethos. Rather, the rhetoric of Christianity, particularly appeals to brotherly love, punctuated the language of corporate governance throughout the century, and helped the liveries retain a spiritual culture. These institutions comprised a spectrum of religious identities yet members managed to coexist relatively peacefully; in this way the liveries help us to understand better how the transition from a Catholic to a Protestant society was negotiated.</t>
  </si>
  <si>
    <t>It has been estimated that well over half the books published during the sixteenth century were in Latin. Many have never been translated and hence garnered little scholarly attention. However, a good number of them have a direct bearing on the history of the religious Reformation and its actors. One of these is Roger Ascham’s &lt;i&gt;Apologia pro Caena Dominica&lt;/i&gt;, a theological tract on the Eucharist which trenchantly attacked the Catholic Mass and sacrificing priests. Composed in Cambridge at the start of Edward VI’s reign in 1547, it was published posthumously some thirty years later in 1577. Here for the first time Lucy Nicholas offers a modern edition of Ascham’s &lt;i&gt;Apologia&lt;/i&gt; that sets forth the Latin original with parallel English translation.</t>
  </si>
  <si>
    <t>Cicero in Heaven</t>
  </si>
  <si>
    <t>The Roman Rhetor and Luther’s Reformation</t>
  </si>
  <si>
    <t>Carl P.E. Springer</t>
  </si>
  <si>
    <t>In Cicero in Heaven: The Roman Rhetor and Luther’s Reformation, Carl Springer traces the historical outlines of Cicero’s rhetorical legacy, paying special attention to the momentous impact that he had on Luther, his colleagues at the University of Wittenberg, and later Lutherans. While the revival of interest in Cicero’s rhetoric is more often associated with the Renaissance than with the Reformation, it would be a mistake to overlook the important role that Luther and other reformers played in securing Cicero’s place in the curricula of schools in modern Europe (and America). Luther’s attitude towards Cicero was complex, and the final chapter of the book discusses negative reactions to Cicero in the Reformation and the centuries that followed.</t>
  </si>
  <si>
    <t>978-90-04-35515-6</t>
  </si>
  <si>
    <t xml:space="preserve">In &lt;i&gt;Cicero in Heaven&lt;/i&gt;, Carl Springer examines the influence of Cicero on Luther and other reformers and discusses the importance of the Reformation for Cicero’s continued use, especially in schools, in the following centuries. </t>
  </si>
  <si>
    <t>Classicists, church historians, theologians, intellectual and cultural historians, historians of education and rhetoric, as well as educated laypersons interested in the relationship between Christianity and the Classics in general.</t>
  </si>
  <si>
    <t xml:space="preserve">Carl P.E. Springer, Ph.D. (1984, University of Wisconsin-Madison) is SunTrust Chair of Excellence in the Humanities at the University of Tennessee Chattanooga. He has written extensively on the relationship between Martin Luther and the Classics, including &lt;i&gt;Luther’s Aesop&lt;/i&gt; (Kirksville, 2011). </t>
  </si>
</sst>
</file>

<file path=xl/styles.xml><?xml version="1.0" encoding="utf-8"?>
<styleSheet xmlns="http://schemas.openxmlformats.org/spreadsheetml/2006/main">
  <fonts count="1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1">
    <xf numFmtId="0" fontId="0" fillId="0" borderId="0" xfId="0"/>
    <xf numFmtId="0" fontId="0" fillId="0" borderId="0" xfId="0" applyAlignment="1"/>
    <xf numFmtId="14" fontId="0" fillId="0" borderId="0" xfId="0" applyNumberFormat="1" applyAlignment="1"/>
    <xf numFmtId="0" fontId="18" fillId="0" borderId="0" xfId="42" applyAlignment="1"/>
    <xf numFmtId="0" fontId="0" fillId="0" borderId="0" xfId="0" applyFill="1" applyAlignment="1"/>
    <xf numFmtId="14" fontId="0" fillId="0" borderId="0" xfId="0" applyNumberFormat="1" applyFill="1" applyAlignment="1"/>
    <xf numFmtId="0" fontId="18" fillId="0" borderId="0" xfId="42" applyFill="1" applyAlignment="1"/>
    <xf numFmtId="0" fontId="0" fillId="0" borderId="0" xfId="0" applyFill="1"/>
    <xf numFmtId="0" fontId="13" fillId="33" borderId="0" xfId="0" applyFont="1" applyFill="1" applyAlignment="1">
      <alignment wrapText="1"/>
    </xf>
    <xf numFmtId="14" fontId="0" fillId="0" borderId="0" xfId="0" applyNumberForma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reformation-extra_march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AU313"/>
  <sheetViews>
    <sheetView tabSelected="1" workbookViewId="0">
      <pane ySplit="1" topLeftCell="A2" activePane="bottomLeft" state="frozen"/>
      <selection pane="bottomLeft" activeCell="R122" sqref="A122:XFD127"/>
    </sheetView>
  </sheetViews>
  <sheetFormatPr defaultRowHeight="15"/>
  <cols>
    <col min="1" max="1" width="20" customWidth="1"/>
    <col min="2" max="2" width="14.5703125" bestFit="1" customWidth="1"/>
    <col min="3" max="3" width="10.7109375" bestFit="1" customWidth="1"/>
    <col min="4" max="4" width="15.7109375" bestFit="1" customWidth="1"/>
    <col min="5" max="5" width="47.42578125" customWidth="1"/>
    <col min="6" max="6" width="38.7109375" customWidth="1"/>
    <col min="7" max="7" width="37.5703125" customWidth="1"/>
    <col min="8" max="8" width="12.85546875" customWidth="1"/>
    <col min="9" max="9" width="11.7109375" customWidth="1"/>
    <col min="10" max="10" width="12.85546875" customWidth="1"/>
    <col min="11" max="11" width="9.140625" customWidth="1"/>
    <col min="12" max="12" width="15.28515625" customWidth="1"/>
    <col min="13" max="13" width="25.28515625" customWidth="1"/>
    <col min="14" max="14" width="16" customWidth="1"/>
    <col min="15" max="15" width="10.140625" customWidth="1"/>
    <col min="16" max="16" width="9.140625" customWidth="1"/>
    <col min="17" max="17" width="11.85546875" customWidth="1"/>
    <col min="18" max="18" width="11.7109375" customWidth="1"/>
    <col min="19" max="19" width="56.85546875" bestFit="1" customWidth="1"/>
    <col min="22" max="22" width="12.140625" bestFit="1" customWidth="1"/>
  </cols>
  <sheetData>
    <row r="1" spans="1:47" s="8" customFormat="1" ht="30">
      <c r="A1" s="8" t="s">
        <v>0</v>
      </c>
      <c r="B1" s="8" t="s">
        <v>1</v>
      </c>
      <c r="C1" s="8" t="s">
        <v>2</v>
      </c>
      <c r="D1" s="8" t="s">
        <v>12</v>
      </c>
      <c r="E1" s="8" t="s">
        <v>3</v>
      </c>
      <c r="F1" s="8" t="s">
        <v>4</v>
      </c>
      <c r="G1" s="8" t="s">
        <v>5</v>
      </c>
      <c r="H1" s="8" t="s">
        <v>6</v>
      </c>
      <c r="I1" s="8" t="s">
        <v>7</v>
      </c>
      <c r="J1" s="8" t="s">
        <v>8</v>
      </c>
      <c r="K1" s="8" t="s">
        <v>9</v>
      </c>
      <c r="L1" s="8" t="s">
        <v>1799</v>
      </c>
      <c r="M1" s="8" t="s">
        <v>1798</v>
      </c>
      <c r="N1" s="8" t="s">
        <v>1797</v>
      </c>
      <c r="O1" s="8" t="s">
        <v>1796</v>
      </c>
      <c r="P1" s="8" t="s">
        <v>1795</v>
      </c>
      <c r="Q1" s="8" t="s">
        <v>10</v>
      </c>
      <c r="R1" s="8" t="s">
        <v>11</v>
      </c>
      <c r="S1" s="8" t="s">
        <v>13</v>
      </c>
      <c r="T1" s="8" t="s">
        <v>14</v>
      </c>
      <c r="U1" s="8" t="s">
        <v>15</v>
      </c>
      <c r="V1" s="8" t="s">
        <v>1845</v>
      </c>
      <c r="W1" s="8" t="s">
        <v>16</v>
      </c>
      <c r="X1" s="8" t="s">
        <v>17</v>
      </c>
      <c r="Y1" s="8" t="s">
        <v>18</v>
      </c>
    </row>
    <row r="2" spans="1:47" s="8" customFormat="1">
      <c r="A2" t="s">
        <v>1870</v>
      </c>
      <c r="B2" t="s">
        <v>55</v>
      </c>
      <c r="C2" t="s">
        <v>56</v>
      </c>
      <c r="D2" s="9">
        <v>43055</v>
      </c>
      <c r="E2" t="s">
        <v>1866</v>
      </c>
      <c r="F2" t="s">
        <v>1867</v>
      </c>
      <c r="G2" t="s">
        <v>1868</v>
      </c>
      <c r="H2" s="1" t="s">
        <v>1869</v>
      </c>
      <c r="I2" t="s">
        <v>1871</v>
      </c>
      <c r="J2" t="s">
        <v>1872</v>
      </c>
      <c r="K2" t="s">
        <v>1873</v>
      </c>
      <c r="L2" t="s">
        <v>61</v>
      </c>
      <c r="M2"/>
      <c r="N2" t="s">
        <v>63</v>
      </c>
      <c r="O2"/>
      <c r="P2"/>
      <c r="Q2" t="s">
        <v>1705</v>
      </c>
      <c r="R2" t="s">
        <v>371</v>
      </c>
      <c r="S2" t="s">
        <v>1675</v>
      </c>
      <c r="T2"/>
      <c r="U2" t="s">
        <v>32</v>
      </c>
      <c r="V2" t="s">
        <v>1832</v>
      </c>
      <c r="W2" t="s">
        <v>33</v>
      </c>
      <c r="X2"/>
      <c r="Y2" s="10" t="str">
        <f>HYPERLINK("http://www.brill.com/product_id4005916","http://www.brill.com/product_id4005916")</f>
        <v>http://www.brill.com/product_id4005916</v>
      </c>
      <c r="Z2" s="7"/>
      <c r="AA2" s="7"/>
      <c r="AB2" s="7"/>
      <c r="AC2" s="7"/>
      <c r="AD2" s="7">
        <v>4005916</v>
      </c>
      <c r="AE2" s="7"/>
      <c r="AF2" s="7"/>
      <c r="AG2" s="7"/>
      <c r="AH2" s="7"/>
      <c r="AI2" s="7"/>
      <c r="AJ2" s="7"/>
      <c r="AK2" s="7"/>
      <c r="AL2" s="7"/>
      <c r="AM2" s="7"/>
      <c r="AN2" s="7"/>
      <c r="AO2" s="7"/>
      <c r="AP2" s="7"/>
      <c r="AQ2" s="7"/>
      <c r="AR2" s="7"/>
      <c r="AS2" s="7"/>
      <c r="AT2" s="7"/>
      <c r="AU2" s="7"/>
    </row>
    <row r="3" spans="1:47" s="7" customFormat="1">
      <c r="A3" t="s">
        <v>1815</v>
      </c>
      <c r="B3" t="s">
        <v>1819</v>
      </c>
      <c r="C3" t="s">
        <v>56</v>
      </c>
      <c r="D3" s="9">
        <v>42962</v>
      </c>
      <c r="E3" t="s">
        <v>1816</v>
      </c>
      <c r="F3" t="s">
        <v>1817</v>
      </c>
      <c r="G3" t="s">
        <v>1818</v>
      </c>
      <c r="H3" s="1" t="s">
        <v>1862</v>
      </c>
      <c r="I3" t="s">
        <v>1850</v>
      </c>
      <c r="J3" t="s">
        <v>1851</v>
      </c>
      <c r="K3" t="s">
        <v>1852</v>
      </c>
      <c r="L3" t="s">
        <v>61</v>
      </c>
      <c r="M3"/>
      <c r="N3" t="s">
        <v>63</v>
      </c>
      <c r="O3"/>
      <c r="P3"/>
      <c r="Q3" t="s">
        <v>1560</v>
      </c>
      <c r="R3" t="s">
        <v>1834</v>
      </c>
      <c r="S3" t="s">
        <v>328</v>
      </c>
      <c r="T3">
        <v>60</v>
      </c>
      <c r="U3" t="s">
        <v>32</v>
      </c>
      <c r="V3" s="1" t="s">
        <v>1813</v>
      </c>
      <c r="W3" t="s">
        <v>33</v>
      </c>
      <c r="X3"/>
      <c r="Y3" s="10" t="str">
        <f>HYPERLINK("http://www.brill.com/product_id4001251","http://www.brill.com/product_id4001251")</f>
        <v>http://www.brill.com/product_id4001251</v>
      </c>
    </row>
    <row r="4" spans="1:47" s="7" customFormat="1">
      <c r="A4" t="s">
        <v>1820</v>
      </c>
      <c r="B4" t="s">
        <v>55</v>
      </c>
      <c r="C4" t="s">
        <v>56</v>
      </c>
      <c r="D4" s="9">
        <v>42907</v>
      </c>
      <c r="E4" t="s">
        <v>1821</v>
      </c>
      <c r="F4"/>
      <c r="G4" t="s">
        <v>1822</v>
      </c>
      <c r="H4" s="1" t="s">
        <v>1863</v>
      </c>
      <c r="I4" t="s">
        <v>1853</v>
      </c>
      <c r="J4" t="s">
        <v>1854</v>
      </c>
      <c r="K4" t="s">
        <v>1855</v>
      </c>
      <c r="L4" t="s">
        <v>61</v>
      </c>
      <c r="M4"/>
      <c r="N4" t="s">
        <v>63</v>
      </c>
      <c r="O4"/>
      <c r="P4"/>
      <c r="Q4" t="s">
        <v>70</v>
      </c>
      <c r="R4" t="s">
        <v>520</v>
      </c>
      <c r="S4" t="s">
        <v>1675</v>
      </c>
      <c r="T4"/>
      <c r="U4" t="s">
        <v>32</v>
      </c>
      <c r="V4" s="1" t="s">
        <v>1813</v>
      </c>
      <c r="W4" t="s">
        <v>33</v>
      </c>
      <c r="X4"/>
      <c r="Y4" s="10" t="str">
        <f>HYPERLINK("http://www.brill.com/product_id97252","http://www.brill.com/product_id97252")</f>
        <v>http://www.brill.com/product_id97252</v>
      </c>
    </row>
    <row r="5" spans="1:47">
      <c r="A5" t="s">
        <v>1823</v>
      </c>
      <c r="B5" t="s">
        <v>55</v>
      </c>
      <c r="C5" t="s">
        <v>56</v>
      </c>
      <c r="D5" s="9">
        <v>42873</v>
      </c>
      <c r="E5" t="s">
        <v>1824</v>
      </c>
      <c r="F5" t="s">
        <v>1825</v>
      </c>
      <c r="G5" t="s">
        <v>1826</v>
      </c>
      <c r="H5" s="1" t="s">
        <v>1864</v>
      </c>
      <c r="I5" t="s">
        <v>1856</v>
      </c>
      <c r="J5" t="s">
        <v>1857</v>
      </c>
      <c r="K5" t="s">
        <v>1858</v>
      </c>
      <c r="L5" t="s">
        <v>61</v>
      </c>
      <c r="N5" t="s">
        <v>63</v>
      </c>
      <c r="P5" t="s">
        <v>1827</v>
      </c>
      <c r="Q5" t="s">
        <v>1042</v>
      </c>
      <c r="R5" t="s">
        <v>1835</v>
      </c>
      <c r="S5" t="s">
        <v>1675</v>
      </c>
      <c r="U5" t="s">
        <v>32</v>
      </c>
      <c r="V5" s="1" t="s">
        <v>1813</v>
      </c>
      <c r="W5" t="s">
        <v>33</v>
      </c>
      <c r="Y5" s="10" t="str">
        <f>HYPERLINK("http://www.brill.com/product_id97246","http://www.brill.com/product_id97246")</f>
        <v>http://www.brill.com/product_id97246</v>
      </c>
    </row>
    <row r="6" spans="1:47">
      <c r="A6" t="s">
        <v>1828</v>
      </c>
      <c r="B6" t="s">
        <v>55</v>
      </c>
      <c r="C6" t="s">
        <v>56</v>
      </c>
      <c r="D6" s="9">
        <v>42873</v>
      </c>
      <c r="E6" t="s">
        <v>1829</v>
      </c>
      <c r="F6" t="s">
        <v>1830</v>
      </c>
      <c r="G6" t="s">
        <v>1831</v>
      </c>
      <c r="H6" s="1" t="s">
        <v>1865</v>
      </c>
      <c r="I6" t="s">
        <v>1859</v>
      </c>
      <c r="J6" t="s">
        <v>1860</v>
      </c>
      <c r="K6" t="s">
        <v>1861</v>
      </c>
      <c r="L6" t="s">
        <v>61</v>
      </c>
      <c r="Q6" t="s">
        <v>1833</v>
      </c>
      <c r="R6" t="s">
        <v>1836</v>
      </c>
      <c r="S6" t="s">
        <v>1675</v>
      </c>
      <c r="U6" t="s">
        <v>32</v>
      </c>
      <c r="V6" s="1" t="s">
        <v>1813</v>
      </c>
      <c r="W6" t="s">
        <v>33</v>
      </c>
      <c r="Y6" s="10" t="str">
        <f>HYPERLINK("http://www.brill.com/product_id97105","http://www.brill.com/product_id97105")</f>
        <v>http://www.brill.com/product_id97105</v>
      </c>
    </row>
    <row r="7" spans="1:47">
      <c r="A7" s="1" t="s">
        <v>375</v>
      </c>
      <c r="B7" s="1" t="s">
        <v>55</v>
      </c>
      <c r="C7" s="1" t="s">
        <v>56</v>
      </c>
      <c r="D7" s="2">
        <v>42824</v>
      </c>
      <c r="E7" s="1" t="s">
        <v>1786</v>
      </c>
      <c r="F7" s="1"/>
      <c r="G7" s="1" t="s">
        <v>376</v>
      </c>
      <c r="H7" s="1" t="s">
        <v>377</v>
      </c>
      <c r="I7" s="1" t="s">
        <v>378</v>
      </c>
      <c r="J7" s="1" t="s">
        <v>379</v>
      </c>
      <c r="K7" s="1" t="s">
        <v>380</v>
      </c>
      <c r="L7" s="1" t="s">
        <v>154</v>
      </c>
      <c r="M7" s="1" t="s">
        <v>53</v>
      </c>
      <c r="N7" s="1" t="s">
        <v>156</v>
      </c>
      <c r="O7" s="1" t="s">
        <v>41</v>
      </c>
      <c r="P7" s="1" t="s">
        <v>381</v>
      </c>
      <c r="Q7" s="1" t="s">
        <v>382</v>
      </c>
      <c r="R7" s="1" t="s">
        <v>383</v>
      </c>
      <c r="S7" s="1" t="s">
        <v>179</v>
      </c>
      <c r="T7" s="1">
        <v>74</v>
      </c>
      <c r="U7" s="1" t="s">
        <v>32</v>
      </c>
      <c r="V7" s="1" t="s">
        <v>1813</v>
      </c>
      <c r="W7" s="1" t="s">
        <v>33</v>
      </c>
      <c r="X7" s="1"/>
      <c r="Y7" s="3" t="str">
        <f>HYPERLINK("http://www.brill.com/product_id26446","http://www.brill.com/product_id26446")</f>
        <v>http://www.brill.com/product_id26446</v>
      </c>
    </row>
    <row r="8" spans="1:47">
      <c r="A8" s="1" t="s">
        <v>1671</v>
      </c>
      <c r="B8" s="1" t="s">
        <v>55</v>
      </c>
      <c r="C8" s="1" t="s">
        <v>56</v>
      </c>
      <c r="D8" s="2">
        <v>42795</v>
      </c>
      <c r="E8" s="1" t="s">
        <v>1663</v>
      </c>
      <c r="F8" s="1" t="s">
        <v>1664</v>
      </c>
      <c r="G8" s="1" t="s">
        <v>1665</v>
      </c>
      <c r="H8" s="1" t="s">
        <v>1666</v>
      </c>
      <c r="I8" s="1" t="s">
        <v>1667</v>
      </c>
      <c r="J8" s="1" t="s">
        <v>1668</v>
      </c>
      <c r="K8" s="1" t="s">
        <v>1669</v>
      </c>
      <c r="L8" s="1" t="s">
        <v>61</v>
      </c>
      <c r="M8" s="1"/>
      <c r="N8" s="1" t="s">
        <v>63</v>
      </c>
      <c r="O8" s="1"/>
      <c r="P8" s="1" t="s">
        <v>1670</v>
      </c>
      <c r="Q8" s="1" t="s">
        <v>1672</v>
      </c>
      <c r="R8" s="1" t="s">
        <v>1334</v>
      </c>
      <c r="S8" s="1" t="s">
        <v>1673</v>
      </c>
      <c r="T8" s="1">
        <v>8</v>
      </c>
      <c r="U8" s="1" t="s">
        <v>32</v>
      </c>
      <c r="V8" s="1" t="s">
        <v>1813</v>
      </c>
      <c r="W8" s="1" t="s">
        <v>33</v>
      </c>
      <c r="X8" s="1"/>
      <c r="Y8" s="3" t="str">
        <f>HYPERLINK("http://www.brill.com/product_id95535","http://www.brill.com/product_id95535")</f>
        <v>http://www.brill.com/product_id95535</v>
      </c>
    </row>
    <row r="9" spans="1:47">
      <c r="A9" s="1" t="s">
        <v>1757</v>
      </c>
      <c r="B9" s="1" t="s">
        <v>55</v>
      </c>
      <c r="C9" s="1" t="s">
        <v>56</v>
      </c>
      <c r="D9" s="2">
        <v>42795</v>
      </c>
      <c r="E9" s="1" t="s">
        <v>1747</v>
      </c>
      <c r="F9" s="1" t="s">
        <v>1748</v>
      </c>
      <c r="G9" s="1" t="s">
        <v>1749</v>
      </c>
      <c r="H9" s="1" t="s">
        <v>1750</v>
      </c>
      <c r="I9" s="1" t="s">
        <v>1751</v>
      </c>
      <c r="J9" s="1" t="s">
        <v>1752</v>
      </c>
      <c r="K9" s="1" t="s">
        <v>1753</v>
      </c>
      <c r="L9" s="1" t="s">
        <v>61</v>
      </c>
      <c r="M9" s="1" t="s">
        <v>1754</v>
      </c>
      <c r="N9" s="1" t="s">
        <v>63</v>
      </c>
      <c r="O9" s="1" t="s">
        <v>1755</v>
      </c>
      <c r="P9" s="1" t="s">
        <v>1756</v>
      </c>
      <c r="Q9" s="1" t="s">
        <v>960</v>
      </c>
      <c r="R9" s="1" t="s">
        <v>1758</v>
      </c>
      <c r="S9" s="1" t="s">
        <v>71</v>
      </c>
      <c r="T9" s="1">
        <v>184</v>
      </c>
      <c r="U9" s="1" t="s">
        <v>32</v>
      </c>
      <c r="V9" s="1" t="s">
        <v>1813</v>
      </c>
      <c r="W9" s="1" t="s">
        <v>33</v>
      </c>
      <c r="X9" s="1"/>
      <c r="Y9" s="3" t="str">
        <f>HYPERLINK("http://www.brill.com/product_id97463","http://www.brill.com/product_id97463")</f>
        <v>http://www.brill.com/product_id97463</v>
      </c>
    </row>
    <row r="10" spans="1:47">
      <c r="A10" s="1" t="s">
        <v>1686</v>
      </c>
      <c r="B10" s="1" t="s">
        <v>55</v>
      </c>
      <c r="C10" s="1" t="s">
        <v>56</v>
      </c>
      <c r="D10" s="2">
        <v>42736</v>
      </c>
      <c r="E10" s="1" t="s">
        <v>1676</v>
      </c>
      <c r="F10" s="1" t="s">
        <v>1677</v>
      </c>
      <c r="G10" s="1" t="s">
        <v>1678</v>
      </c>
      <c r="H10" s="1" t="s">
        <v>1679</v>
      </c>
      <c r="I10" s="1" t="s">
        <v>1680</v>
      </c>
      <c r="J10" s="1" t="s">
        <v>1681</v>
      </c>
      <c r="K10" s="1" t="s">
        <v>1682</v>
      </c>
      <c r="L10" s="1" t="s">
        <v>61</v>
      </c>
      <c r="M10" s="1" t="s">
        <v>1683</v>
      </c>
      <c r="N10" s="1" t="s">
        <v>63</v>
      </c>
      <c r="O10" s="1" t="s">
        <v>1684</v>
      </c>
      <c r="P10" s="1" t="s">
        <v>1685</v>
      </c>
      <c r="Q10" s="1" t="s">
        <v>244</v>
      </c>
      <c r="R10" s="1" t="s">
        <v>731</v>
      </c>
      <c r="S10" s="1" t="s">
        <v>1675</v>
      </c>
      <c r="T10" s="1"/>
      <c r="U10" s="1" t="s">
        <v>32</v>
      </c>
      <c r="V10" s="1" t="s">
        <v>1813</v>
      </c>
      <c r="W10" s="1" t="s">
        <v>33</v>
      </c>
      <c r="X10" s="1"/>
      <c r="Y10" s="3" t="str">
        <f>HYPERLINK("http://www.brill.com/product_id95843","http://www.brill.com/product_id95843")</f>
        <v>http://www.brill.com/product_id95843</v>
      </c>
    </row>
    <row r="11" spans="1:47">
      <c r="A11" s="1" t="s">
        <v>1736</v>
      </c>
      <c r="B11" s="1" t="s">
        <v>55</v>
      </c>
      <c r="C11" s="1" t="s">
        <v>56</v>
      </c>
      <c r="D11" s="2">
        <v>42705</v>
      </c>
      <c r="E11" s="1" t="s">
        <v>1737</v>
      </c>
      <c r="F11" s="1"/>
      <c r="G11" s="1" t="s">
        <v>1738</v>
      </c>
      <c r="H11" s="1" t="s">
        <v>1739</v>
      </c>
      <c r="I11" s="1" t="s">
        <v>1740</v>
      </c>
      <c r="J11" s="1" t="s">
        <v>1741</v>
      </c>
      <c r="K11" s="1" t="s">
        <v>1742</v>
      </c>
      <c r="L11" s="1" t="s">
        <v>903</v>
      </c>
      <c r="M11" s="1" t="s">
        <v>1743</v>
      </c>
      <c r="N11" s="1" t="s">
        <v>905</v>
      </c>
      <c r="O11" s="1" t="s">
        <v>1744</v>
      </c>
      <c r="P11" s="1" t="s">
        <v>1745</v>
      </c>
      <c r="Q11" s="1" t="s">
        <v>30</v>
      </c>
      <c r="R11" s="1" t="s">
        <v>1746</v>
      </c>
      <c r="S11" s="1" t="s">
        <v>328</v>
      </c>
      <c r="T11" s="1">
        <v>55</v>
      </c>
      <c r="U11" s="1" t="s">
        <v>32</v>
      </c>
      <c r="V11" s="1" t="s">
        <v>1813</v>
      </c>
      <c r="W11" s="1" t="s">
        <v>33</v>
      </c>
      <c r="X11" s="1"/>
      <c r="Y11" s="3" t="str">
        <f>HYPERLINK("http://www.brill.com/product_id96445","http://www.brill.com/product_id96445")</f>
        <v>http://www.brill.com/product_id96445</v>
      </c>
    </row>
    <row r="12" spans="1:47">
      <c r="A12" s="1" t="s">
        <v>1769</v>
      </c>
      <c r="B12" s="1" t="s">
        <v>55</v>
      </c>
      <c r="C12" s="1" t="s">
        <v>56</v>
      </c>
      <c r="D12" s="2">
        <v>42705</v>
      </c>
      <c r="E12" s="1" t="s">
        <v>1759</v>
      </c>
      <c r="F12" s="1" t="s">
        <v>1760</v>
      </c>
      <c r="G12" s="1" t="s">
        <v>1761</v>
      </c>
      <c r="H12" s="1" t="s">
        <v>1762</v>
      </c>
      <c r="I12" s="1" t="s">
        <v>1763</v>
      </c>
      <c r="J12" s="1" t="s">
        <v>1764</v>
      </c>
      <c r="K12" s="1" t="s">
        <v>1765</v>
      </c>
      <c r="L12" s="1" t="s">
        <v>52</v>
      </c>
      <c r="M12" s="1" t="s">
        <v>1766</v>
      </c>
      <c r="N12" s="1" t="s">
        <v>41</v>
      </c>
      <c r="O12" s="1" t="s">
        <v>1767</v>
      </c>
      <c r="P12" s="1" t="s">
        <v>1768</v>
      </c>
      <c r="Q12" s="1" t="s">
        <v>361</v>
      </c>
      <c r="R12" s="1" t="s">
        <v>245</v>
      </c>
      <c r="S12" s="1" t="s">
        <v>328</v>
      </c>
      <c r="T12" s="1">
        <v>56</v>
      </c>
      <c r="U12" s="1" t="s">
        <v>32</v>
      </c>
      <c r="V12" s="1" t="s">
        <v>1813</v>
      </c>
      <c r="W12" s="1" t="s">
        <v>33</v>
      </c>
      <c r="X12" s="1"/>
      <c r="Y12" s="3" t="str">
        <f>HYPERLINK("http://www.brill.com/product_id97889","http://www.brill.com/product_id97889")</f>
        <v>http://www.brill.com/product_id97889</v>
      </c>
    </row>
    <row r="13" spans="1:47">
      <c r="A13" s="1" t="s">
        <v>1770</v>
      </c>
      <c r="B13" s="1" t="s">
        <v>55</v>
      </c>
      <c r="C13" s="1" t="s">
        <v>56</v>
      </c>
      <c r="D13" s="2">
        <v>42705</v>
      </c>
      <c r="E13" s="1" t="s">
        <v>1771</v>
      </c>
      <c r="F13" s="1" t="s">
        <v>1772</v>
      </c>
      <c r="G13" s="1" t="s">
        <v>1773</v>
      </c>
      <c r="H13" s="1" t="s">
        <v>1774</v>
      </c>
      <c r="I13" s="1" t="s">
        <v>1775</v>
      </c>
      <c r="J13" s="1" t="s">
        <v>1776</v>
      </c>
      <c r="K13" s="1" t="s">
        <v>1777</v>
      </c>
      <c r="L13" s="1" t="s">
        <v>61</v>
      </c>
      <c r="M13" s="1" t="s">
        <v>1778</v>
      </c>
      <c r="N13" s="1" t="s">
        <v>63</v>
      </c>
      <c r="O13" s="1" t="s">
        <v>1779</v>
      </c>
      <c r="P13" s="1" t="s">
        <v>1780</v>
      </c>
      <c r="Q13" s="1" t="s">
        <v>1781</v>
      </c>
      <c r="R13" s="1" t="s">
        <v>1758</v>
      </c>
      <c r="S13" s="1" t="s">
        <v>68</v>
      </c>
      <c r="T13" s="1">
        <v>207</v>
      </c>
      <c r="U13" s="1" t="s">
        <v>32</v>
      </c>
      <c r="V13" s="1" t="s">
        <v>1813</v>
      </c>
      <c r="W13" s="1" t="s">
        <v>33</v>
      </c>
      <c r="X13" s="1"/>
      <c r="Y13" s="3" t="str">
        <f>HYPERLINK("http://www.brill.com/product_id98123","http://www.brill.com/product_id98123")</f>
        <v>http://www.brill.com/product_id98123</v>
      </c>
    </row>
    <row r="14" spans="1:47">
      <c r="A14" s="1" t="s">
        <v>1729</v>
      </c>
      <c r="B14" s="1" t="s">
        <v>55</v>
      </c>
      <c r="C14" s="1" t="s">
        <v>56</v>
      </c>
      <c r="D14" s="2">
        <v>42705</v>
      </c>
      <c r="E14" s="1" t="s">
        <v>1730</v>
      </c>
      <c r="F14" s="1"/>
      <c r="G14" s="1" t="s">
        <v>1565</v>
      </c>
      <c r="H14" s="1" t="s">
        <v>1731</v>
      </c>
      <c r="I14" s="1" t="s">
        <v>1732</v>
      </c>
      <c r="J14" s="1" t="s">
        <v>1733</v>
      </c>
      <c r="K14" s="1" t="s">
        <v>1734</v>
      </c>
      <c r="L14" s="1" t="s">
        <v>420</v>
      </c>
      <c r="M14" s="1" t="s">
        <v>1262</v>
      </c>
      <c r="N14" s="1" t="s">
        <v>422</v>
      </c>
      <c r="O14" s="1" t="s">
        <v>1263</v>
      </c>
      <c r="P14" s="1" t="s">
        <v>1735</v>
      </c>
      <c r="Q14" s="1" t="s">
        <v>1333</v>
      </c>
      <c r="R14" s="1" t="s">
        <v>1615</v>
      </c>
      <c r="S14" s="1" t="s">
        <v>474</v>
      </c>
      <c r="T14" s="1">
        <v>33</v>
      </c>
      <c r="U14" s="1" t="s">
        <v>32</v>
      </c>
      <c r="V14" s="1" t="s">
        <v>1813</v>
      </c>
      <c r="W14" s="1" t="s">
        <v>33</v>
      </c>
      <c r="X14" s="1"/>
      <c r="Y14" s="3" t="str">
        <f>HYPERLINK("http://www.brill.com/product_id96410","http://www.brill.com/product_id96410")</f>
        <v>http://www.brill.com/product_id96410</v>
      </c>
    </row>
    <row r="15" spans="1:47">
      <c r="A15" s="1" t="s">
        <v>1687</v>
      </c>
      <c r="B15" s="1" t="s">
        <v>55</v>
      </c>
      <c r="C15" s="1" t="s">
        <v>56</v>
      </c>
      <c r="D15" s="2">
        <v>42675</v>
      </c>
      <c r="E15" s="1" t="s">
        <v>949</v>
      </c>
      <c r="F15" s="1" t="s">
        <v>1688</v>
      </c>
      <c r="G15" s="1" t="s">
        <v>1689</v>
      </c>
      <c r="H15" s="1" t="s">
        <v>1690</v>
      </c>
      <c r="I15" s="1" t="s">
        <v>1691</v>
      </c>
      <c r="J15" s="1" t="s">
        <v>954</v>
      </c>
      <c r="K15" s="1" t="s">
        <v>1692</v>
      </c>
      <c r="L15" s="1" t="s">
        <v>61</v>
      </c>
      <c r="M15" s="1" t="s">
        <v>1693</v>
      </c>
      <c r="N15" s="1" t="s">
        <v>63</v>
      </c>
      <c r="O15" s="1" t="s">
        <v>1694</v>
      </c>
      <c r="P15" s="1" t="s">
        <v>1695</v>
      </c>
      <c r="Q15" s="1" t="s">
        <v>957</v>
      </c>
      <c r="R15" s="1" t="s">
        <v>958</v>
      </c>
      <c r="S15" s="1" t="s">
        <v>68</v>
      </c>
      <c r="T15" s="1" t="s">
        <v>1696</v>
      </c>
      <c r="U15" s="1" t="s">
        <v>32</v>
      </c>
      <c r="V15" s="1" t="s">
        <v>1813</v>
      </c>
      <c r="W15" s="1" t="s">
        <v>33</v>
      </c>
      <c r="X15" s="1"/>
      <c r="Y15" s="3" t="str">
        <f>HYPERLINK("http://www.brill.com/product_id95585","http://www.brill.com/product_id95585")</f>
        <v>http://www.brill.com/product_id95585</v>
      </c>
    </row>
    <row r="16" spans="1:47" ht="15" customHeight="1">
      <c r="A16" s="1" t="s">
        <v>1728</v>
      </c>
      <c r="B16" s="1" t="s">
        <v>55</v>
      </c>
      <c r="C16" s="1" t="s">
        <v>56</v>
      </c>
      <c r="D16" s="2">
        <v>42675</v>
      </c>
      <c r="E16" s="1" t="s">
        <v>1707</v>
      </c>
      <c r="F16" s="1" t="s">
        <v>1708</v>
      </c>
      <c r="G16" s="1" t="s">
        <v>1709</v>
      </c>
      <c r="H16" s="1" t="s">
        <v>1710</v>
      </c>
      <c r="I16" s="1" t="s">
        <v>1711</v>
      </c>
      <c r="J16" s="1" t="s">
        <v>1712</v>
      </c>
      <c r="K16" s="1" t="s">
        <v>1713</v>
      </c>
      <c r="L16" s="1" t="s">
        <v>61</v>
      </c>
      <c r="M16" s="1" t="s">
        <v>1714</v>
      </c>
      <c r="N16" s="1" t="s">
        <v>63</v>
      </c>
      <c r="O16" s="1" t="s">
        <v>1715</v>
      </c>
      <c r="P16" s="1" t="s">
        <v>1716</v>
      </c>
      <c r="Q16" s="1" t="s">
        <v>1705</v>
      </c>
      <c r="R16" s="1" t="s">
        <v>327</v>
      </c>
      <c r="S16" s="1" t="s">
        <v>1706</v>
      </c>
      <c r="T16" s="1"/>
      <c r="U16" s="1" t="s">
        <v>32</v>
      </c>
      <c r="V16" s="1" t="s">
        <v>1813</v>
      </c>
      <c r="W16" s="1" t="s">
        <v>33</v>
      </c>
      <c r="X16" s="1"/>
      <c r="Y16" s="3" t="str">
        <f>HYPERLINK("http://www.brill.com/product_id96046","http://www.brill.com/product_id96046")</f>
        <v>http://www.brill.com/product_id96046</v>
      </c>
    </row>
    <row r="17" spans="1:25" s="7" customFormat="1" ht="15" customHeight="1">
      <c r="A17" s="1" t="s">
        <v>1697</v>
      </c>
      <c r="B17" s="1" t="s">
        <v>55</v>
      </c>
      <c r="C17" s="1" t="s">
        <v>56</v>
      </c>
      <c r="D17" s="2">
        <v>42675</v>
      </c>
      <c r="E17" s="1" t="s">
        <v>1698</v>
      </c>
      <c r="F17" s="1" t="s">
        <v>1699</v>
      </c>
      <c r="G17" s="1" t="s">
        <v>1232</v>
      </c>
      <c r="H17" s="1" t="s">
        <v>1700</v>
      </c>
      <c r="I17" s="1" t="s">
        <v>1701</v>
      </c>
      <c r="J17" s="1" t="s">
        <v>1702</v>
      </c>
      <c r="K17" s="1" t="s">
        <v>1703</v>
      </c>
      <c r="L17" s="1" t="s">
        <v>61</v>
      </c>
      <c r="M17" s="1"/>
      <c r="N17" s="1" t="s">
        <v>63</v>
      </c>
      <c r="O17" s="1"/>
      <c r="P17" s="1" t="s">
        <v>1704</v>
      </c>
      <c r="Q17" s="1" t="s">
        <v>1705</v>
      </c>
      <c r="R17" s="1" t="s">
        <v>327</v>
      </c>
      <c r="S17" s="1" t="s">
        <v>1706</v>
      </c>
      <c r="T17" s="1"/>
      <c r="U17" s="1" t="s">
        <v>32</v>
      </c>
      <c r="V17" s="1" t="s">
        <v>1813</v>
      </c>
      <c r="W17" s="1" t="s">
        <v>33</v>
      </c>
      <c r="X17" s="1"/>
      <c r="Y17" s="3" t="str">
        <f>HYPERLINK("http://www.brill.com/product_id95987","http://www.brill.com/product_id95987")</f>
        <v>http://www.brill.com/product_id95987</v>
      </c>
    </row>
    <row r="18" spans="1:25" s="7" customFormat="1">
      <c r="A18" s="1" t="s">
        <v>1563</v>
      </c>
      <c r="B18" s="1" t="s">
        <v>55</v>
      </c>
      <c r="C18" s="1" t="s">
        <v>56</v>
      </c>
      <c r="D18" s="2">
        <v>42675</v>
      </c>
      <c r="E18" s="1" t="s">
        <v>1564</v>
      </c>
      <c r="F18" s="1"/>
      <c r="G18" s="1" t="s">
        <v>1565</v>
      </c>
      <c r="H18" s="1" t="s">
        <v>1566</v>
      </c>
      <c r="I18" s="1" t="s">
        <v>1567</v>
      </c>
      <c r="J18" s="1" t="s">
        <v>1568</v>
      </c>
      <c r="K18" s="1" t="s">
        <v>1569</v>
      </c>
      <c r="L18" s="1" t="s">
        <v>420</v>
      </c>
      <c r="M18" s="1" t="s">
        <v>1262</v>
      </c>
      <c r="N18" s="1" t="s">
        <v>422</v>
      </c>
      <c r="O18" s="1" t="s">
        <v>1263</v>
      </c>
      <c r="P18" s="1" t="s">
        <v>1570</v>
      </c>
      <c r="Q18" s="1" t="s">
        <v>1265</v>
      </c>
      <c r="R18" s="1" t="s">
        <v>1571</v>
      </c>
      <c r="S18" s="1" t="s">
        <v>474</v>
      </c>
      <c r="T18" s="1">
        <v>29</v>
      </c>
      <c r="U18" s="1" t="s">
        <v>32</v>
      </c>
      <c r="V18" s="1" t="s">
        <v>1813</v>
      </c>
      <c r="W18" s="1" t="s">
        <v>33</v>
      </c>
      <c r="X18" s="1"/>
      <c r="Y18" s="3" t="str">
        <f>HYPERLINK("http://www.brill.com/product_id90646","http://www.brill.com/product_id90646")</f>
        <v>http://www.brill.com/product_id90646</v>
      </c>
    </row>
    <row r="19" spans="1:25" s="7" customFormat="1">
      <c r="A19" s="1" t="s">
        <v>1717</v>
      </c>
      <c r="B19" s="1" t="s">
        <v>55</v>
      </c>
      <c r="C19" s="1" t="s">
        <v>56</v>
      </c>
      <c r="D19" s="2">
        <v>42644</v>
      </c>
      <c r="E19" s="1" t="s">
        <v>1718</v>
      </c>
      <c r="F19" s="1"/>
      <c r="G19" s="1" t="s">
        <v>1719</v>
      </c>
      <c r="H19" s="1" t="s">
        <v>1720</v>
      </c>
      <c r="I19" s="1" t="s">
        <v>1721</v>
      </c>
      <c r="J19" s="1" t="s">
        <v>1722</v>
      </c>
      <c r="K19" s="1" t="s">
        <v>1723</v>
      </c>
      <c r="L19" s="1" t="s">
        <v>61</v>
      </c>
      <c r="M19" s="1" t="s">
        <v>1724</v>
      </c>
      <c r="N19" s="1" t="s">
        <v>63</v>
      </c>
      <c r="O19" s="1" t="s">
        <v>1725</v>
      </c>
      <c r="P19" s="1" t="s">
        <v>1726</v>
      </c>
      <c r="Q19" s="1" t="s">
        <v>626</v>
      </c>
      <c r="R19" s="1" t="s">
        <v>776</v>
      </c>
      <c r="S19" s="1" t="s">
        <v>1727</v>
      </c>
      <c r="T19" s="1">
        <v>16</v>
      </c>
      <c r="U19" s="1" t="s">
        <v>32</v>
      </c>
      <c r="V19" s="1" t="s">
        <v>1813</v>
      </c>
      <c r="W19" s="1" t="s">
        <v>33</v>
      </c>
      <c r="X19" s="1"/>
      <c r="Y19" s="3" t="str">
        <f>HYPERLINK("http://www.brill.com/product_id96045","http://www.brill.com/product_id96045")</f>
        <v>http://www.brill.com/product_id96045</v>
      </c>
    </row>
    <row r="20" spans="1:25" s="7" customFormat="1">
      <c r="A20" s="1" t="s">
        <v>54</v>
      </c>
      <c r="B20" s="1" t="s">
        <v>55</v>
      </c>
      <c r="C20" s="1" t="s">
        <v>56</v>
      </c>
      <c r="D20" s="2">
        <v>42644</v>
      </c>
      <c r="E20" s="1" t="s">
        <v>57</v>
      </c>
      <c r="F20" s="1"/>
      <c r="G20" s="1" t="s">
        <v>58</v>
      </c>
      <c r="H20" s="1" t="s">
        <v>1783</v>
      </c>
      <c r="I20" s="1" t="s">
        <v>1782</v>
      </c>
      <c r="J20" s="1" t="s">
        <v>59</v>
      </c>
      <c r="K20" s="1" t="s">
        <v>60</v>
      </c>
      <c r="L20" s="1" t="s">
        <v>61</v>
      </c>
      <c r="M20" s="1" t="s">
        <v>62</v>
      </c>
      <c r="N20" s="1" t="s">
        <v>63</v>
      </c>
      <c r="O20" s="1" t="s">
        <v>64</v>
      </c>
      <c r="P20" s="1" t="s">
        <v>65</v>
      </c>
      <c r="Q20" s="1" t="s">
        <v>66</v>
      </c>
      <c r="R20" s="1" t="s">
        <v>67</v>
      </c>
      <c r="S20" s="1" t="s">
        <v>68</v>
      </c>
      <c r="T20" s="1">
        <v>206</v>
      </c>
      <c r="U20" s="1" t="s">
        <v>32</v>
      </c>
      <c r="V20" s="1" t="s">
        <v>1813</v>
      </c>
      <c r="W20" s="1" t="s">
        <v>33</v>
      </c>
      <c r="X20" s="1"/>
      <c r="Y20" s="3" t="str">
        <f>HYPERLINK("http://www.brill.com/product_id18265","http://www.brill.com/product_id18265")</f>
        <v>http://www.brill.com/product_id18265</v>
      </c>
    </row>
    <row r="21" spans="1:25" s="7" customFormat="1">
      <c r="A21" s="1" t="s">
        <v>733</v>
      </c>
      <c r="B21" s="1" t="s">
        <v>55</v>
      </c>
      <c r="C21" s="1" t="s">
        <v>56</v>
      </c>
      <c r="D21" s="2">
        <v>42614</v>
      </c>
      <c r="E21" s="1" t="s">
        <v>734</v>
      </c>
      <c r="F21" s="1" t="s">
        <v>735</v>
      </c>
      <c r="G21" s="1" t="s">
        <v>736</v>
      </c>
      <c r="H21" s="1" t="s">
        <v>737</v>
      </c>
      <c r="I21" s="1" t="s">
        <v>738</v>
      </c>
      <c r="J21" s="1" t="s">
        <v>739</v>
      </c>
      <c r="K21" s="1" t="s">
        <v>740</v>
      </c>
      <c r="L21" s="1" t="s">
        <v>693</v>
      </c>
      <c r="M21" s="1" t="s">
        <v>741</v>
      </c>
      <c r="N21" s="1" t="s">
        <v>694</v>
      </c>
      <c r="O21" s="1" t="s">
        <v>742</v>
      </c>
      <c r="P21" s="1" t="s">
        <v>743</v>
      </c>
      <c r="Q21" s="1" t="s">
        <v>744</v>
      </c>
      <c r="R21" s="1" t="s">
        <v>745</v>
      </c>
      <c r="S21" s="1" t="s">
        <v>697</v>
      </c>
      <c r="T21" s="1" t="s">
        <v>746</v>
      </c>
      <c r="U21" s="1" t="s">
        <v>32</v>
      </c>
      <c r="V21" s="1" t="s">
        <v>1813</v>
      </c>
      <c r="W21" s="1" t="s">
        <v>629</v>
      </c>
      <c r="X21" s="1" t="s">
        <v>170</v>
      </c>
      <c r="Y21" s="3" t="str">
        <f>HYPERLINK("http://www.brill.com/product_id34505","http://www.brill.com/product_id34505")</f>
        <v>http://www.brill.com/product_id34505</v>
      </c>
    </row>
    <row r="22" spans="1:25" s="7" customFormat="1">
      <c r="A22" s="1" t="s">
        <v>1648</v>
      </c>
      <c r="B22" s="1" t="s">
        <v>55</v>
      </c>
      <c r="C22" s="1" t="s">
        <v>56</v>
      </c>
      <c r="D22" s="2">
        <v>42614</v>
      </c>
      <c r="E22" s="1" t="s">
        <v>1649</v>
      </c>
      <c r="F22" s="1" t="s">
        <v>1650</v>
      </c>
      <c r="G22" s="1" t="s">
        <v>1651</v>
      </c>
      <c r="H22" s="1" t="s">
        <v>1652</v>
      </c>
      <c r="I22" s="1" t="s">
        <v>1653</v>
      </c>
      <c r="J22" s="1" t="s">
        <v>1654</v>
      </c>
      <c r="K22" s="1" t="s">
        <v>1655</v>
      </c>
      <c r="L22" s="1" t="s">
        <v>1656</v>
      </c>
      <c r="M22" s="1" t="s">
        <v>1657</v>
      </c>
      <c r="N22" s="1" t="s">
        <v>324</v>
      </c>
      <c r="O22" s="1" t="s">
        <v>1658</v>
      </c>
      <c r="P22" s="1" t="s">
        <v>1659</v>
      </c>
      <c r="Q22" s="1" t="s">
        <v>1660</v>
      </c>
      <c r="R22" s="1" t="s">
        <v>1661</v>
      </c>
      <c r="S22" s="1" t="s">
        <v>1662</v>
      </c>
      <c r="T22" s="1">
        <v>6</v>
      </c>
      <c r="U22" s="1" t="s">
        <v>32</v>
      </c>
      <c r="V22" s="1" t="s">
        <v>1813</v>
      </c>
      <c r="W22" s="1" t="s">
        <v>33</v>
      </c>
      <c r="X22" s="1"/>
      <c r="Y22" s="3" t="str">
        <f>HYPERLINK("http://www.brill.com/product_id95350","http://www.brill.com/product_id95350")</f>
        <v>http://www.brill.com/product_id95350</v>
      </c>
    </row>
    <row r="23" spans="1:25" s="7" customFormat="1">
      <c r="A23" s="1" t="s">
        <v>1630</v>
      </c>
      <c r="B23" s="1" t="s">
        <v>55</v>
      </c>
      <c r="C23" s="1" t="s">
        <v>56</v>
      </c>
      <c r="D23" s="2">
        <v>42583</v>
      </c>
      <c r="E23" s="1" t="s">
        <v>1631</v>
      </c>
      <c r="F23" s="1"/>
      <c r="G23" s="1" t="s">
        <v>1632</v>
      </c>
      <c r="H23" s="1" t="s">
        <v>1633</v>
      </c>
      <c r="I23" s="1" t="s">
        <v>1634</v>
      </c>
      <c r="J23" s="1" t="s">
        <v>1635</v>
      </c>
      <c r="K23" s="1" t="s">
        <v>1636</v>
      </c>
      <c r="L23" s="1" t="s">
        <v>61</v>
      </c>
      <c r="M23" s="1"/>
      <c r="N23" s="1" t="s">
        <v>63</v>
      </c>
      <c r="O23" s="1"/>
      <c r="P23" s="1" t="s">
        <v>1637</v>
      </c>
      <c r="Q23" s="1" t="s">
        <v>1638</v>
      </c>
      <c r="R23" s="1" t="s">
        <v>1240</v>
      </c>
      <c r="S23" s="1" t="s">
        <v>71</v>
      </c>
      <c r="T23" s="1">
        <v>182</v>
      </c>
      <c r="U23" s="1" t="s">
        <v>32</v>
      </c>
      <c r="V23" s="1" t="s">
        <v>1813</v>
      </c>
      <c r="W23" s="1" t="s">
        <v>33</v>
      </c>
      <c r="X23" s="1"/>
      <c r="Y23" s="3" t="str">
        <f>HYPERLINK("http://www.brill.com/product_id94794","http://www.brill.com/product_id94794")</f>
        <v>http://www.brill.com/product_id94794</v>
      </c>
    </row>
    <row r="24" spans="1:25" s="7" customFormat="1">
      <c r="A24" s="4" t="s">
        <v>608</v>
      </c>
      <c r="B24" s="4" t="s">
        <v>55</v>
      </c>
      <c r="C24" s="4" t="s">
        <v>56</v>
      </c>
      <c r="D24" s="5">
        <v>42552</v>
      </c>
      <c r="E24" s="4" t="s">
        <v>609</v>
      </c>
      <c r="F24" s="4"/>
      <c r="G24" s="4" t="s">
        <v>610</v>
      </c>
      <c r="H24" s="4" t="s">
        <v>611</v>
      </c>
      <c r="I24" s="4" t="s">
        <v>612</v>
      </c>
      <c r="J24" s="4" t="s">
        <v>613</v>
      </c>
      <c r="K24" s="4" t="s">
        <v>614</v>
      </c>
      <c r="L24" s="4" t="s">
        <v>52</v>
      </c>
      <c r="M24" s="4" t="s">
        <v>615</v>
      </c>
      <c r="N24" s="4" t="s">
        <v>41</v>
      </c>
      <c r="O24" s="4" t="s">
        <v>616</v>
      </c>
      <c r="P24" s="4" t="s">
        <v>617</v>
      </c>
      <c r="Q24" s="4" t="s">
        <v>618</v>
      </c>
      <c r="R24" s="4" t="s">
        <v>619</v>
      </c>
      <c r="S24" s="4" t="s">
        <v>129</v>
      </c>
      <c r="T24" s="4">
        <v>72</v>
      </c>
      <c r="U24" s="4" t="s">
        <v>32</v>
      </c>
      <c r="V24" s="1" t="s">
        <v>1813</v>
      </c>
      <c r="W24" s="4" t="s">
        <v>33</v>
      </c>
      <c r="X24" s="4"/>
      <c r="Y24" s="6" t="str">
        <f>HYPERLINK("http://www.brill.com/product_id30135","http://www.brill.com/product_id30135")</f>
        <v>http://www.brill.com/product_id30135</v>
      </c>
    </row>
    <row r="25" spans="1:25" s="7" customFormat="1">
      <c r="A25" s="1" t="s">
        <v>1674</v>
      </c>
      <c r="B25" s="1" t="s">
        <v>55</v>
      </c>
      <c r="C25" s="1" t="s">
        <v>56</v>
      </c>
      <c r="D25" s="2">
        <v>42552</v>
      </c>
      <c r="E25" s="1" t="s">
        <v>1639</v>
      </c>
      <c r="F25" s="1" t="s">
        <v>1640</v>
      </c>
      <c r="G25" s="1" t="s">
        <v>1641</v>
      </c>
      <c r="H25" s="1" t="s">
        <v>1642</v>
      </c>
      <c r="I25" s="1" t="s">
        <v>1643</v>
      </c>
      <c r="J25" s="1" t="s">
        <v>1644</v>
      </c>
      <c r="K25" s="1" t="s">
        <v>1645</v>
      </c>
      <c r="L25" s="1" t="s">
        <v>61</v>
      </c>
      <c r="M25" s="1"/>
      <c r="N25" s="1" t="s">
        <v>63</v>
      </c>
      <c r="O25" s="1"/>
      <c r="P25" s="1" t="s">
        <v>1646</v>
      </c>
      <c r="Q25" s="1" t="s">
        <v>1042</v>
      </c>
      <c r="R25" s="1" t="s">
        <v>1647</v>
      </c>
      <c r="S25" s="1" t="s">
        <v>1675</v>
      </c>
      <c r="T25" s="1"/>
      <c r="U25" s="1" t="s">
        <v>32</v>
      </c>
      <c r="V25" s="1" t="s">
        <v>1813</v>
      </c>
      <c r="W25" s="1" t="s">
        <v>33</v>
      </c>
      <c r="X25" s="1"/>
      <c r="Y25" s="3" t="str">
        <f>HYPERLINK("http://www.brill.com/product_id95533","http://www.brill.com/product_id95533")</f>
        <v>http://www.brill.com/product_id95533</v>
      </c>
    </row>
    <row r="26" spans="1:25">
      <c r="A26" s="1" t="s">
        <v>1583</v>
      </c>
      <c r="B26" s="1" t="s">
        <v>55</v>
      </c>
      <c r="C26" s="1" t="s">
        <v>56</v>
      </c>
      <c r="D26" s="2">
        <v>42522</v>
      </c>
      <c r="E26" s="1" t="s">
        <v>1584</v>
      </c>
      <c r="F26" s="1"/>
      <c r="G26" s="1" t="s">
        <v>1585</v>
      </c>
      <c r="H26" s="1" t="s">
        <v>1586</v>
      </c>
      <c r="I26" s="1" t="s">
        <v>1587</v>
      </c>
      <c r="J26" s="1" t="s">
        <v>1588</v>
      </c>
      <c r="K26" s="1" t="s">
        <v>1589</v>
      </c>
      <c r="L26" s="1" t="s">
        <v>61</v>
      </c>
      <c r="M26" s="1" t="s">
        <v>1590</v>
      </c>
      <c r="N26" s="1" t="s">
        <v>63</v>
      </c>
      <c r="O26" s="1" t="s">
        <v>411</v>
      </c>
      <c r="P26" s="1" t="s">
        <v>1591</v>
      </c>
      <c r="Q26" s="1" t="s">
        <v>1592</v>
      </c>
      <c r="R26" s="1" t="s">
        <v>1593</v>
      </c>
      <c r="S26" s="1" t="s">
        <v>723</v>
      </c>
      <c r="T26" s="1" t="s">
        <v>1594</v>
      </c>
      <c r="U26" s="1" t="s">
        <v>32</v>
      </c>
      <c r="V26" s="1" t="s">
        <v>1813</v>
      </c>
      <c r="W26" s="1" t="s">
        <v>33</v>
      </c>
      <c r="X26" s="1"/>
      <c r="Y26" s="3" t="str">
        <f>HYPERLINK("http://www.brill.com/product_id91908","http://www.brill.com/product_id91908")</f>
        <v>http://www.brill.com/product_id91908</v>
      </c>
    </row>
    <row r="27" spans="1:25">
      <c r="A27" s="1" t="s">
        <v>1618</v>
      </c>
      <c r="B27" s="1" t="s">
        <v>55</v>
      </c>
      <c r="C27" s="1" t="s">
        <v>56</v>
      </c>
      <c r="D27" s="2">
        <v>42522</v>
      </c>
      <c r="E27" s="1" t="s">
        <v>1619</v>
      </c>
      <c r="F27" s="1" t="s">
        <v>1620</v>
      </c>
      <c r="G27" s="1" t="s">
        <v>1621</v>
      </c>
      <c r="H27" s="1" t="s">
        <v>1622</v>
      </c>
      <c r="I27" s="1" t="s">
        <v>1623</v>
      </c>
      <c r="J27" s="1" t="s">
        <v>1624</v>
      </c>
      <c r="K27" s="1" t="s">
        <v>1625</v>
      </c>
      <c r="L27" s="1" t="s">
        <v>432</v>
      </c>
      <c r="M27" s="1" t="s">
        <v>1626</v>
      </c>
      <c r="N27" s="1" t="s">
        <v>434</v>
      </c>
      <c r="O27" s="1" t="s">
        <v>1627</v>
      </c>
      <c r="P27" s="1" t="s">
        <v>1628</v>
      </c>
      <c r="Q27" s="1" t="s">
        <v>1391</v>
      </c>
      <c r="R27" s="1" t="s">
        <v>1629</v>
      </c>
      <c r="S27" s="1" t="s">
        <v>68</v>
      </c>
      <c r="T27" s="1">
        <v>202</v>
      </c>
      <c r="U27" s="1" t="s">
        <v>32</v>
      </c>
      <c r="V27" s="1" t="s">
        <v>1813</v>
      </c>
      <c r="W27" s="1" t="s">
        <v>33</v>
      </c>
      <c r="X27" s="1"/>
      <c r="Y27" s="3" t="str">
        <f>HYPERLINK("http://www.brill.com/product_id93564","http://www.brill.com/product_id93564")</f>
        <v>http://www.brill.com/product_id93564</v>
      </c>
    </row>
    <row r="28" spans="1:25">
      <c r="A28" s="1" t="s">
        <v>1616</v>
      </c>
      <c r="B28" s="1" t="s">
        <v>55</v>
      </c>
      <c r="C28" s="1" t="s">
        <v>56</v>
      </c>
      <c r="D28" s="2">
        <v>42491</v>
      </c>
      <c r="E28" s="1" t="s">
        <v>1602</v>
      </c>
      <c r="F28" s="1" t="s">
        <v>1603</v>
      </c>
      <c r="G28" s="1" t="s">
        <v>1604</v>
      </c>
      <c r="H28" s="1" t="s">
        <v>1605</v>
      </c>
      <c r="I28" s="1" t="s">
        <v>1606</v>
      </c>
      <c r="J28" s="1" t="s">
        <v>1607</v>
      </c>
      <c r="K28" s="1" t="s">
        <v>1608</v>
      </c>
      <c r="L28" s="1" t="s">
        <v>1609</v>
      </c>
      <c r="M28" s="1" t="s">
        <v>1610</v>
      </c>
      <c r="N28" s="1" t="s">
        <v>1611</v>
      </c>
      <c r="O28" s="1" t="s">
        <v>1612</v>
      </c>
      <c r="P28" s="1" t="s">
        <v>1613</v>
      </c>
      <c r="Q28" s="1" t="s">
        <v>744</v>
      </c>
      <c r="R28" s="1" t="s">
        <v>1582</v>
      </c>
      <c r="S28" s="1" t="s">
        <v>1617</v>
      </c>
      <c r="T28" s="1">
        <v>14</v>
      </c>
      <c r="U28" s="1" t="s">
        <v>1614</v>
      </c>
      <c r="V28" s="1" t="s">
        <v>1813</v>
      </c>
      <c r="W28" s="1" t="s">
        <v>33</v>
      </c>
      <c r="X28" s="1"/>
      <c r="Y28" s="3" t="str">
        <f>HYPERLINK("http://www.brill.com/product_id92648","http://www.brill.com/product_id92648")</f>
        <v>http://www.brill.com/product_id92648</v>
      </c>
    </row>
    <row r="29" spans="1:25">
      <c r="A29" s="1" t="s">
        <v>1550</v>
      </c>
      <c r="B29" s="1" t="s">
        <v>55</v>
      </c>
      <c r="C29" s="1" t="s">
        <v>56</v>
      </c>
      <c r="D29" s="2">
        <v>42430</v>
      </c>
      <c r="E29" s="1" t="s">
        <v>1551</v>
      </c>
      <c r="F29" s="1"/>
      <c r="G29" s="1" t="s">
        <v>1552</v>
      </c>
      <c r="H29" s="1" t="s">
        <v>1553</v>
      </c>
      <c r="I29" s="1" t="s">
        <v>1554</v>
      </c>
      <c r="J29" s="1" t="s">
        <v>1555</v>
      </c>
      <c r="K29" s="1" t="s">
        <v>1556</v>
      </c>
      <c r="L29" s="1" t="s">
        <v>61</v>
      </c>
      <c r="M29" s="1" t="s">
        <v>1557</v>
      </c>
      <c r="N29" s="1" t="s">
        <v>63</v>
      </c>
      <c r="O29" s="1" t="s">
        <v>1558</v>
      </c>
      <c r="P29" s="1" t="s">
        <v>1559</v>
      </c>
      <c r="Q29" s="1" t="s">
        <v>1560</v>
      </c>
      <c r="R29" s="1" t="s">
        <v>1561</v>
      </c>
      <c r="S29" s="1" t="s">
        <v>68</v>
      </c>
      <c r="T29" s="1" t="s">
        <v>1562</v>
      </c>
      <c r="U29" s="1" t="s">
        <v>32</v>
      </c>
      <c r="V29" s="1" t="s">
        <v>1813</v>
      </c>
      <c r="W29" s="1" t="s">
        <v>158</v>
      </c>
      <c r="X29" s="1"/>
      <c r="Y29" s="3" t="str">
        <f>HYPERLINK("http://www.brill.com/product_id89789","http://www.brill.com/product_id89789")</f>
        <v>http://www.brill.com/product_id89789</v>
      </c>
    </row>
    <row r="30" spans="1:25">
      <c r="A30" s="1" t="s">
        <v>1572</v>
      </c>
      <c r="B30" s="1" t="s">
        <v>55</v>
      </c>
      <c r="C30" s="1" t="s">
        <v>56</v>
      </c>
      <c r="D30" s="2">
        <v>42401</v>
      </c>
      <c r="E30" s="1" t="s">
        <v>1573</v>
      </c>
      <c r="F30" s="1"/>
      <c r="G30" s="1" t="s">
        <v>1574</v>
      </c>
      <c r="H30" s="1" t="s">
        <v>1575</v>
      </c>
      <c r="I30" s="1" t="s">
        <v>1576</v>
      </c>
      <c r="J30" s="1" t="s">
        <v>1577</v>
      </c>
      <c r="K30" s="1" t="s">
        <v>1578</v>
      </c>
      <c r="L30" s="1" t="s">
        <v>61</v>
      </c>
      <c r="M30" s="1" t="s">
        <v>1579</v>
      </c>
      <c r="N30" s="1" t="s">
        <v>63</v>
      </c>
      <c r="O30" s="1" t="s">
        <v>1580</v>
      </c>
      <c r="P30" s="1" t="s">
        <v>1581</v>
      </c>
      <c r="Q30" s="1" t="s">
        <v>744</v>
      </c>
      <c r="R30" s="1" t="s">
        <v>1582</v>
      </c>
      <c r="S30" s="1" t="s">
        <v>129</v>
      </c>
      <c r="T30" s="1">
        <v>67</v>
      </c>
      <c r="U30" s="1" t="s">
        <v>32</v>
      </c>
      <c r="V30" s="1" t="s">
        <v>1813</v>
      </c>
      <c r="W30" s="1" t="s">
        <v>33</v>
      </c>
      <c r="X30" s="1"/>
      <c r="Y30" s="3" t="str">
        <f>HYPERLINK("http://www.brill.com/product_id90967","http://www.brill.com/product_id90967")</f>
        <v>http://www.brill.com/product_id90967</v>
      </c>
    </row>
    <row r="31" spans="1:25">
      <c r="A31" s="4" t="s">
        <v>1130</v>
      </c>
      <c r="B31" s="4" t="s">
        <v>55</v>
      </c>
      <c r="C31" s="4" t="s">
        <v>56</v>
      </c>
      <c r="D31" s="5">
        <v>42401</v>
      </c>
      <c r="E31" s="4" t="s">
        <v>1131</v>
      </c>
      <c r="F31" s="4"/>
      <c r="G31" s="4" t="s">
        <v>1132</v>
      </c>
      <c r="H31" s="4" t="s">
        <v>1133</v>
      </c>
      <c r="I31" s="4" t="s">
        <v>1134</v>
      </c>
      <c r="J31" s="4" t="s">
        <v>1135</v>
      </c>
      <c r="K31" s="4" t="s">
        <v>1136</v>
      </c>
      <c r="L31" s="4" t="s">
        <v>61</v>
      </c>
      <c r="M31" s="4" t="s">
        <v>1137</v>
      </c>
      <c r="N31" s="4" t="s">
        <v>63</v>
      </c>
      <c r="O31" s="4" t="s">
        <v>1138</v>
      </c>
      <c r="P31" s="4" t="s">
        <v>1139</v>
      </c>
      <c r="Q31" s="4" t="s">
        <v>1140</v>
      </c>
      <c r="R31" s="4" t="s">
        <v>1141</v>
      </c>
      <c r="S31" s="4" t="s">
        <v>129</v>
      </c>
      <c r="T31" s="4">
        <v>68</v>
      </c>
      <c r="U31" s="4" t="s">
        <v>32</v>
      </c>
      <c r="V31" s="1" t="s">
        <v>1813</v>
      </c>
      <c r="W31" s="4" t="s">
        <v>33</v>
      </c>
      <c r="X31" s="4"/>
      <c r="Y31" s="6" t="str">
        <f>HYPERLINK("http://www.brill.com/product_id53047","http://www.brill.com/product_id53047")</f>
        <v>http://www.brill.com/product_id53047</v>
      </c>
    </row>
    <row r="32" spans="1:25">
      <c r="A32" s="1" t="s">
        <v>1549</v>
      </c>
      <c r="B32" s="1" t="s">
        <v>55</v>
      </c>
      <c r="C32" s="1" t="s">
        <v>56</v>
      </c>
      <c r="D32" s="2">
        <v>42401</v>
      </c>
      <c r="E32" s="1" t="s">
        <v>1539</v>
      </c>
      <c r="F32" s="1" t="s">
        <v>1540</v>
      </c>
      <c r="G32" s="1" t="s">
        <v>1541</v>
      </c>
      <c r="H32" s="1" t="s">
        <v>1542</v>
      </c>
      <c r="I32" s="1" t="s">
        <v>1543</v>
      </c>
      <c r="J32" s="1" t="s">
        <v>1544</v>
      </c>
      <c r="K32" s="1" t="s">
        <v>1545</v>
      </c>
      <c r="L32" s="1" t="s">
        <v>154</v>
      </c>
      <c r="M32" s="1" t="s">
        <v>1546</v>
      </c>
      <c r="N32" s="1" t="s">
        <v>156</v>
      </c>
      <c r="O32" s="1" t="s">
        <v>1547</v>
      </c>
      <c r="P32" s="1" t="s">
        <v>1548</v>
      </c>
      <c r="Q32" s="1" t="s">
        <v>1042</v>
      </c>
      <c r="R32" s="1" t="s">
        <v>147</v>
      </c>
      <c r="S32" s="1" t="s">
        <v>179</v>
      </c>
      <c r="T32" s="1">
        <v>72</v>
      </c>
      <c r="U32" s="1" t="s">
        <v>32</v>
      </c>
      <c r="V32" s="1" t="s">
        <v>1813</v>
      </c>
      <c r="W32" s="1" t="s">
        <v>33</v>
      </c>
      <c r="X32" s="1"/>
      <c r="Y32" s="3" t="str">
        <f>HYPERLINK("http://www.brill.com/product_id89003","http://www.brill.com/product_id89003")</f>
        <v>http://www.brill.com/product_id89003</v>
      </c>
    </row>
    <row r="33" spans="1:25">
      <c r="A33" s="4" t="s">
        <v>823</v>
      </c>
      <c r="B33" s="4" t="s">
        <v>824</v>
      </c>
      <c r="C33" s="4" t="s">
        <v>56</v>
      </c>
      <c r="D33" s="5">
        <v>42309</v>
      </c>
      <c r="E33" s="4" t="s">
        <v>825</v>
      </c>
      <c r="F33" s="4" t="s">
        <v>826</v>
      </c>
      <c r="G33" s="4" t="s">
        <v>827</v>
      </c>
      <c r="H33" s="4" t="s">
        <v>828</v>
      </c>
      <c r="I33" s="4" t="s">
        <v>829</v>
      </c>
      <c r="J33" s="4" t="s">
        <v>830</v>
      </c>
      <c r="K33" s="4" t="s">
        <v>831</v>
      </c>
      <c r="L33" s="4" t="s">
        <v>832</v>
      </c>
      <c r="M33" s="4" t="s">
        <v>833</v>
      </c>
      <c r="N33" s="4" t="s">
        <v>518</v>
      </c>
      <c r="O33" s="4" t="s">
        <v>834</v>
      </c>
      <c r="P33" s="4" t="s">
        <v>666</v>
      </c>
      <c r="Q33" s="4" t="s">
        <v>835</v>
      </c>
      <c r="R33" s="4" t="s">
        <v>836</v>
      </c>
      <c r="S33" s="4" t="s">
        <v>837</v>
      </c>
      <c r="T33" s="4">
        <v>18</v>
      </c>
      <c r="U33" s="4" t="s">
        <v>32</v>
      </c>
      <c r="V33" s="1" t="s">
        <v>1813</v>
      </c>
      <c r="W33" s="4" t="s">
        <v>33</v>
      </c>
      <c r="X33" s="4"/>
      <c r="Y33" s="6" t="str">
        <f>HYPERLINK("http://www.brill.com/product_id34651","http://www.brill.com/product_id34651")</f>
        <v>http://www.brill.com/product_id34651</v>
      </c>
    </row>
    <row r="34" spans="1:25">
      <c r="A34" t="s">
        <v>1809</v>
      </c>
      <c r="B34" t="s">
        <v>55</v>
      </c>
      <c r="C34" t="s">
        <v>56</v>
      </c>
      <c r="D34" s="9">
        <v>42285</v>
      </c>
      <c r="E34" t="s">
        <v>1810</v>
      </c>
      <c r="G34" t="s">
        <v>1811</v>
      </c>
      <c r="H34" t="s">
        <v>1846</v>
      </c>
      <c r="I34" t="s">
        <v>1847</v>
      </c>
      <c r="J34" t="s">
        <v>1848</v>
      </c>
      <c r="K34" t="s">
        <v>1849</v>
      </c>
      <c r="L34" t="s">
        <v>61</v>
      </c>
      <c r="M34" t="s">
        <v>1812</v>
      </c>
      <c r="N34" t="s">
        <v>63</v>
      </c>
      <c r="P34" t="s">
        <v>1814</v>
      </c>
      <c r="Q34" t="s">
        <v>801</v>
      </c>
      <c r="R34" t="s">
        <v>802</v>
      </c>
      <c r="S34" t="s">
        <v>723</v>
      </c>
      <c r="T34" t="s">
        <v>1842</v>
      </c>
      <c r="U34" t="s">
        <v>32</v>
      </c>
      <c r="V34" t="s">
        <v>1813</v>
      </c>
      <c r="W34" t="s">
        <v>33</v>
      </c>
      <c r="Y34" s="10" t="str">
        <f>HYPERLINK("http://www.brill.com/product_id89463","http://www.brill.com/product_id89463")</f>
        <v>http://www.brill.com/product_id89463</v>
      </c>
    </row>
    <row r="35" spans="1:25">
      <c r="A35" s="1" t="s">
        <v>1517</v>
      </c>
      <c r="B35" s="1" t="s">
        <v>55</v>
      </c>
      <c r="C35" s="1" t="s">
        <v>56</v>
      </c>
      <c r="D35" s="2">
        <v>42278</v>
      </c>
      <c r="E35" s="1" t="s">
        <v>1518</v>
      </c>
      <c r="F35" s="1"/>
      <c r="G35" s="1" t="s">
        <v>1519</v>
      </c>
      <c r="H35" s="1" t="s">
        <v>1520</v>
      </c>
      <c r="I35" s="1" t="s">
        <v>1521</v>
      </c>
      <c r="J35" s="1" t="s">
        <v>1522</v>
      </c>
      <c r="K35" s="1" t="s">
        <v>1523</v>
      </c>
      <c r="L35" s="1" t="s">
        <v>40</v>
      </c>
      <c r="M35" s="1" t="s">
        <v>1524</v>
      </c>
      <c r="N35" s="1" t="s">
        <v>41</v>
      </c>
      <c r="O35" s="1" t="s">
        <v>1525</v>
      </c>
      <c r="P35" s="1" t="s">
        <v>1526</v>
      </c>
      <c r="Q35" s="1" t="s">
        <v>1391</v>
      </c>
      <c r="R35" s="1" t="s">
        <v>1527</v>
      </c>
      <c r="S35" s="1" t="s">
        <v>440</v>
      </c>
      <c r="T35" s="1">
        <v>63</v>
      </c>
      <c r="U35" s="1" t="s">
        <v>32</v>
      </c>
      <c r="V35" s="1" t="s">
        <v>1813</v>
      </c>
      <c r="W35" s="1" t="s">
        <v>33</v>
      </c>
      <c r="X35" s="1"/>
      <c r="Y35" s="3" t="str">
        <f>HYPERLINK("http://www.brill.com/product_id88867","http://www.brill.com/product_id88867")</f>
        <v>http://www.brill.com/product_id88867</v>
      </c>
    </row>
    <row r="36" spans="1:25">
      <c r="A36" s="4" t="s">
        <v>1300</v>
      </c>
      <c r="B36" s="4" t="s">
        <v>55</v>
      </c>
      <c r="C36" s="4" t="s">
        <v>56</v>
      </c>
      <c r="D36" s="5">
        <v>42248</v>
      </c>
      <c r="E36" s="4" t="s">
        <v>1301</v>
      </c>
      <c r="F36" s="4"/>
      <c r="G36" s="4" t="s">
        <v>1302</v>
      </c>
      <c r="H36" s="4" t="s">
        <v>1303</v>
      </c>
      <c r="I36" s="4" t="s">
        <v>1304</v>
      </c>
      <c r="J36" s="4" t="s">
        <v>1305</v>
      </c>
      <c r="K36" s="4" t="s">
        <v>1306</v>
      </c>
      <c r="L36" s="4" t="s">
        <v>52</v>
      </c>
      <c r="M36" s="4" t="s">
        <v>1307</v>
      </c>
      <c r="N36" s="4" t="s">
        <v>41</v>
      </c>
      <c r="O36" s="4" t="s">
        <v>1308</v>
      </c>
      <c r="P36" s="4" t="s">
        <v>1309</v>
      </c>
      <c r="Q36" s="4" t="s">
        <v>361</v>
      </c>
      <c r="R36" s="4" t="s">
        <v>980</v>
      </c>
      <c r="S36" s="4" t="s">
        <v>129</v>
      </c>
      <c r="T36" s="4">
        <v>61</v>
      </c>
      <c r="U36" s="4" t="s">
        <v>32</v>
      </c>
      <c r="V36" s="1" t="s">
        <v>1813</v>
      </c>
      <c r="W36" s="4" t="s">
        <v>33</v>
      </c>
      <c r="X36" s="4"/>
      <c r="Y36" s="6" t="str">
        <f>HYPERLINK("http://www.brill.com/product_id60007","http://www.brill.com/product_id60007")</f>
        <v>http://www.brill.com/product_id60007</v>
      </c>
    </row>
    <row r="37" spans="1:25">
      <c r="A37" s="1" t="s">
        <v>1528</v>
      </c>
      <c r="B37" s="1" t="s">
        <v>55</v>
      </c>
      <c r="C37" s="1" t="s">
        <v>56</v>
      </c>
      <c r="D37" s="2">
        <v>42248</v>
      </c>
      <c r="E37" s="1" t="s">
        <v>1529</v>
      </c>
      <c r="F37" s="1" t="s">
        <v>1530</v>
      </c>
      <c r="G37" s="1" t="s">
        <v>1531</v>
      </c>
      <c r="H37" s="1" t="s">
        <v>1532</v>
      </c>
      <c r="I37" s="1" t="s">
        <v>1533</v>
      </c>
      <c r="J37" s="1" t="s">
        <v>1534</v>
      </c>
      <c r="K37" s="1" t="s">
        <v>1535</v>
      </c>
      <c r="L37" s="1" t="s">
        <v>1161</v>
      </c>
      <c r="M37" s="1" t="s">
        <v>53</v>
      </c>
      <c r="N37" s="1" t="s">
        <v>242</v>
      </c>
      <c r="O37" s="1" t="s">
        <v>41</v>
      </c>
      <c r="P37" s="1" t="s">
        <v>1536</v>
      </c>
      <c r="Q37" s="1" t="s">
        <v>1537</v>
      </c>
      <c r="R37" s="1" t="s">
        <v>1538</v>
      </c>
      <c r="S37" s="1" t="s">
        <v>179</v>
      </c>
      <c r="T37" s="1">
        <v>71</v>
      </c>
      <c r="U37" s="1" t="s">
        <v>32</v>
      </c>
      <c r="V37" s="1" t="s">
        <v>1813</v>
      </c>
      <c r="W37" s="1" t="s">
        <v>33</v>
      </c>
      <c r="X37" s="1"/>
      <c r="Y37" s="3" t="str">
        <f>HYPERLINK("http://www.brill.com/product_id88903","http://www.brill.com/product_id88903")</f>
        <v>http://www.brill.com/product_id88903</v>
      </c>
    </row>
    <row r="38" spans="1:25">
      <c r="A38" s="1" t="s">
        <v>1229</v>
      </c>
      <c r="B38" s="1" t="s">
        <v>55</v>
      </c>
      <c r="C38" s="1" t="s">
        <v>56</v>
      </c>
      <c r="D38" s="2">
        <v>42217</v>
      </c>
      <c r="E38" s="1" t="s">
        <v>1230</v>
      </c>
      <c r="F38" s="1" t="s">
        <v>1231</v>
      </c>
      <c r="G38" s="1" t="s">
        <v>1232</v>
      </c>
      <c r="H38" s="1" t="s">
        <v>1233</v>
      </c>
      <c r="I38" s="1" t="s">
        <v>1234</v>
      </c>
      <c r="J38" s="1" t="s">
        <v>1235</v>
      </c>
      <c r="K38" s="1" t="s">
        <v>1236</v>
      </c>
      <c r="L38" s="1" t="s">
        <v>40</v>
      </c>
      <c r="M38" s="1" t="s">
        <v>1237</v>
      </c>
      <c r="N38" s="1" t="s">
        <v>41</v>
      </c>
      <c r="O38" s="1" t="s">
        <v>1238</v>
      </c>
      <c r="P38" s="1" t="s">
        <v>1239</v>
      </c>
      <c r="Q38" s="1" t="s">
        <v>684</v>
      </c>
      <c r="R38" s="1" t="s">
        <v>1240</v>
      </c>
      <c r="S38" s="1" t="s">
        <v>723</v>
      </c>
      <c r="T38" s="1">
        <v>246</v>
      </c>
      <c r="U38" s="1" t="s">
        <v>32</v>
      </c>
      <c r="V38" s="1" t="s">
        <v>1813</v>
      </c>
      <c r="W38" s="1" t="s">
        <v>33</v>
      </c>
      <c r="X38" s="1"/>
      <c r="Y38" s="3" t="str">
        <f>HYPERLINK("http://www.brill.com/product_id56447","http://www.brill.com/product_id56447")</f>
        <v>http://www.brill.com/product_id56447</v>
      </c>
    </row>
    <row r="39" spans="1:25">
      <c r="A39" s="1" t="s">
        <v>1488</v>
      </c>
      <c r="B39" s="1" t="s">
        <v>55</v>
      </c>
      <c r="C39" s="1" t="s">
        <v>56</v>
      </c>
      <c r="D39" s="2">
        <v>42186</v>
      </c>
      <c r="E39" s="1" t="s">
        <v>1255</v>
      </c>
      <c r="F39" s="1" t="s">
        <v>1489</v>
      </c>
      <c r="G39" s="1" t="s">
        <v>1257</v>
      </c>
      <c r="H39" s="1" t="s">
        <v>1490</v>
      </c>
      <c r="I39" s="1" t="s">
        <v>1491</v>
      </c>
      <c r="J39" s="1" t="s">
        <v>1492</v>
      </c>
      <c r="K39" s="1" t="s">
        <v>1493</v>
      </c>
      <c r="L39" s="1" t="s">
        <v>420</v>
      </c>
      <c r="M39" s="1" t="s">
        <v>1262</v>
      </c>
      <c r="N39" s="1" t="s">
        <v>422</v>
      </c>
      <c r="O39" s="1" t="s">
        <v>1263</v>
      </c>
      <c r="P39" s="1" t="s">
        <v>1494</v>
      </c>
      <c r="Q39" s="1" t="s">
        <v>1265</v>
      </c>
      <c r="R39" s="1" t="s">
        <v>1266</v>
      </c>
      <c r="S39" s="1" t="s">
        <v>474</v>
      </c>
      <c r="T39" s="1">
        <v>24</v>
      </c>
      <c r="U39" s="1" t="s">
        <v>32</v>
      </c>
      <c r="V39" s="1" t="s">
        <v>1813</v>
      </c>
      <c r="W39" s="1" t="s">
        <v>33</v>
      </c>
      <c r="X39" s="1"/>
      <c r="Y39" s="3" t="str">
        <f>HYPERLINK("http://www.brill.com/product_id84784","http://www.brill.com/product_id84784")</f>
        <v>http://www.brill.com/product_id84784</v>
      </c>
    </row>
    <row r="40" spans="1:25">
      <c r="A40" s="1" t="s">
        <v>1506</v>
      </c>
      <c r="B40" s="1" t="s">
        <v>55</v>
      </c>
      <c r="C40" s="1" t="s">
        <v>56</v>
      </c>
      <c r="D40" s="2">
        <v>42186</v>
      </c>
      <c r="E40" s="1" t="s">
        <v>1507</v>
      </c>
      <c r="F40" s="1" t="s">
        <v>1508</v>
      </c>
      <c r="G40" s="1" t="s">
        <v>1509</v>
      </c>
      <c r="H40" s="1" t="s">
        <v>1510</v>
      </c>
      <c r="I40" s="1" t="s">
        <v>1511</v>
      </c>
      <c r="J40" s="1" t="s">
        <v>1512</v>
      </c>
      <c r="K40" s="1" t="s">
        <v>1513</v>
      </c>
      <c r="L40" s="1" t="s">
        <v>52</v>
      </c>
      <c r="M40" s="1" t="s">
        <v>1514</v>
      </c>
      <c r="N40" s="1" t="s">
        <v>41</v>
      </c>
      <c r="O40" s="1" t="s">
        <v>1515</v>
      </c>
      <c r="P40" s="1" t="s">
        <v>1516</v>
      </c>
      <c r="Q40" s="1" t="s">
        <v>95</v>
      </c>
      <c r="R40" s="1" t="s">
        <v>1075</v>
      </c>
      <c r="S40" s="1" t="s">
        <v>68</v>
      </c>
      <c r="T40" s="1">
        <v>191</v>
      </c>
      <c r="U40" s="1" t="s">
        <v>32</v>
      </c>
      <c r="V40" s="1" t="s">
        <v>1813</v>
      </c>
      <c r="W40" s="1" t="s">
        <v>33</v>
      </c>
      <c r="X40" s="1"/>
      <c r="Y40" s="3" t="str">
        <f>HYPERLINK("http://www.brill.com/product_id86723","http://www.brill.com/product_id86723")</f>
        <v>http://www.brill.com/product_id86723</v>
      </c>
    </row>
    <row r="41" spans="1:25">
      <c r="A41" s="1" t="s">
        <v>1098</v>
      </c>
      <c r="B41" s="1" t="s">
        <v>55</v>
      </c>
      <c r="C41" s="1" t="s">
        <v>56</v>
      </c>
      <c r="D41" s="2">
        <v>42156</v>
      </c>
      <c r="E41" s="1" t="s">
        <v>1099</v>
      </c>
      <c r="F41" s="1"/>
      <c r="G41" s="1" t="s">
        <v>1100</v>
      </c>
      <c r="H41" s="1" t="s">
        <v>1101</v>
      </c>
      <c r="I41" s="1" t="s">
        <v>1102</v>
      </c>
      <c r="J41" s="1" t="s">
        <v>1103</v>
      </c>
      <c r="K41" s="1" t="s">
        <v>1104</v>
      </c>
      <c r="L41" s="1" t="s">
        <v>154</v>
      </c>
      <c r="M41" s="1" t="s">
        <v>1105</v>
      </c>
      <c r="N41" s="1" t="s">
        <v>156</v>
      </c>
      <c r="O41" s="1" t="s">
        <v>1106</v>
      </c>
      <c r="P41" s="1" t="s">
        <v>1107</v>
      </c>
      <c r="Q41" s="1" t="s">
        <v>95</v>
      </c>
      <c r="R41" s="1" t="s">
        <v>1075</v>
      </c>
      <c r="S41" s="1" t="s">
        <v>129</v>
      </c>
      <c r="T41" s="1">
        <v>59</v>
      </c>
      <c r="U41" s="1" t="s">
        <v>32</v>
      </c>
      <c r="V41" s="1" t="s">
        <v>1813</v>
      </c>
      <c r="W41" s="1" t="s">
        <v>33</v>
      </c>
      <c r="X41" s="1"/>
      <c r="Y41" s="3" t="str">
        <f>HYPERLINK("http://www.brill.com/product_id51186","http://www.brill.com/product_id51186")</f>
        <v>http://www.brill.com/product_id51186</v>
      </c>
    </row>
    <row r="42" spans="1:25">
      <c r="A42" s="4" t="s">
        <v>1495</v>
      </c>
      <c r="B42" s="4" t="s">
        <v>824</v>
      </c>
      <c r="C42" s="4" t="s">
        <v>56</v>
      </c>
      <c r="D42" s="5">
        <v>42095</v>
      </c>
      <c r="E42" s="4" t="s">
        <v>1496</v>
      </c>
      <c r="F42" s="4" t="s">
        <v>1497</v>
      </c>
      <c r="G42" s="4" t="s">
        <v>1498</v>
      </c>
      <c r="H42" s="4" t="s">
        <v>1499</v>
      </c>
      <c r="I42" s="4" t="s">
        <v>1500</v>
      </c>
      <c r="J42" s="4" t="s">
        <v>1501</v>
      </c>
      <c r="K42" s="4" t="s">
        <v>1502</v>
      </c>
      <c r="L42" s="4" t="s">
        <v>1471</v>
      </c>
      <c r="M42" s="4" t="s">
        <v>516</v>
      </c>
      <c r="N42" s="4" t="s">
        <v>1473</v>
      </c>
      <c r="O42" s="4" t="s">
        <v>518</v>
      </c>
      <c r="P42" s="4" t="s">
        <v>1503</v>
      </c>
      <c r="Q42" s="4" t="s">
        <v>1504</v>
      </c>
      <c r="R42" s="4" t="s">
        <v>1505</v>
      </c>
      <c r="S42" s="4" t="s">
        <v>533</v>
      </c>
      <c r="T42" s="4">
        <v>29</v>
      </c>
      <c r="U42" s="4" t="s">
        <v>32</v>
      </c>
      <c r="V42" s="1" t="s">
        <v>1813</v>
      </c>
      <c r="W42" s="4" t="s">
        <v>33</v>
      </c>
      <c r="X42" s="4"/>
      <c r="Y42" s="6" t="str">
        <f>HYPERLINK("http://www.brill.com/product_id85350","http://www.brill.com/product_id85350")</f>
        <v>http://www.brill.com/product_id85350</v>
      </c>
    </row>
    <row r="43" spans="1:25">
      <c r="A43" s="1" t="s">
        <v>909</v>
      </c>
      <c r="B43" s="1" t="s">
        <v>55</v>
      </c>
      <c r="C43" s="1" t="s">
        <v>56</v>
      </c>
      <c r="D43" s="2">
        <v>42064</v>
      </c>
      <c r="E43" s="1" t="s">
        <v>910</v>
      </c>
      <c r="F43" s="1"/>
      <c r="G43" s="1" t="s">
        <v>911</v>
      </c>
      <c r="H43" s="1" t="s">
        <v>912</v>
      </c>
      <c r="I43" s="1" t="s">
        <v>913</v>
      </c>
      <c r="J43" s="1" t="s">
        <v>914</v>
      </c>
      <c r="K43" s="1" t="s">
        <v>915</v>
      </c>
      <c r="L43" s="1" t="s">
        <v>693</v>
      </c>
      <c r="M43" s="1" t="s">
        <v>916</v>
      </c>
      <c r="N43" s="1" t="s">
        <v>694</v>
      </c>
      <c r="O43" s="1" t="s">
        <v>93</v>
      </c>
      <c r="P43" s="1" t="s">
        <v>917</v>
      </c>
      <c r="Q43" s="1" t="s">
        <v>217</v>
      </c>
      <c r="R43" s="1" t="s">
        <v>607</v>
      </c>
      <c r="S43" s="1" t="s">
        <v>129</v>
      </c>
      <c r="T43" s="1">
        <v>54</v>
      </c>
      <c r="U43" s="1" t="s">
        <v>32</v>
      </c>
      <c r="V43" s="1" t="s">
        <v>1813</v>
      </c>
      <c r="W43" s="1" t="s">
        <v>33</v>
      </c>
      <c r="X43" s="1"/>
      <c r="Y43" s="3" t="str">
        <f>HYPERLINK("http://www.brill.com/product_id42921","http://www.brill.com/product_id42921")</f>
        <v>http://www.brill.com/product_id42921</v>
      </c>
    </row>
    <row r="44" spans="1:25">
      <c r="A44" s="1" t="s">
        <v>792</v>
      </c>
      <c r="B44" s="1" t="s">
        <v>55</v>
      </c>
      <c r="C44" s="1" t="s">
        <v>56</v>
      </c>
      <c r="D44" s="2">
        <v>42036</v>
      </c>
      <c r="E44" s="1" t="s">
        <v>793</v>
      </c>
      <c r="F44" s="1" t="s">
        <v>794</v>
      </c>
      <c r="G44" s="1" t="s">
        <v>795</v>
      </c>
      <c r="H44" s="1" t="s">
        <v>796</v>
      </c>
      <c r="I44" s="1" t="s">
        <v>797</v>
      </c>
      <c r="J44" s="1" t="s">
        <v>798</v>
      </c>
      <c r="K44" s="1" t="s">
        <v>799</v>
      </c>
      <c r="L44" s="1" t="s">
        <v>693</v>
      </c>
      <c r="M44" s="1"/>
      <c r="N44" s="1" t="s">
        <v>694</v>
      </c>
      <c r="O44" s="1"/>
      <c r="P44" s="1" t="s">
        <v>800</v>
      </c>
      <c r="Q44" s="1" t="s">
        <v>801</v>
      </c>
      <c r="R44" s="1" t="s">
        <v>802</v>
      </c>
      <c r="S44" s="1" t="s">
        <v>697</v>
      </c>
      <c r="T44" s="1" t="s">
        <v>803</v>
      </c>
      <c r="U44" s="1" t="s">
        <v>32</v>
      </c>
      <c r="V44" s="1" t="s">
        <v>1813</v>
      </c>
      <c r="W44" s="1" t="s">
        <v>33</v>
      </c>
      <c r="X44" s="1" t="s">
        <v>170</v>
      </c>
      <c r="Y44" s="3" t="str">
        <f>HYPERLINK("http://www.brill.com/product_id34521","http://www.brill.com/product_id34521")</f>
        <v>http://www.brill.com/product_id34521</v>
      </c>
    </row>
    <row r="45" spans="1:25">
      <c r="A45" s="1" t="s">
        <v>1254</v>
      </c>
      <c r="B45" s="1" t="s">
        <v>55</v>
      </c>
      <c r="C45" s="1" t="s">
        <v>56</v>
      </c>
      <c r="D45" s="2">
        <v>41974</v>
      </c>
      <c r="E45" s="1" t="s">
        <v>1255</v>
      </c>
      <c r="F45" s="1" t="s">
        <v>1256</v>
      </c>
      <c r="G45" s="1" t="s">
        <v>1257</v>
      </c>
      <c r="H45" s="1" t="s">
        <v>1258</v>
      </c>
      <c r="I45" s="1" t="s">
        <v>1259</v>
      </c>
      <c r="J45" s="1" t="s">
        <v>1260</v>
      </c>
      <c r="K45" s="1" t="s">
        <v>1261</v>
      </c>
      <c r="L45" s="1" t="s">
        <v>420</v>
      </c>
      <c r="M45" s="1" t="s">
        <v>1262</v>
      </c>
      <c r="N45" s="1" t="s">
        <v>422</v>
      </c>
      <c r="O45" s="1" t="s">
        <v>1263</v>
      </c>
      <c r="P45" s="1" t="s">
        <v>1264</v>
      </c>
      <c r="Q45" s="1" t="s">
        <v>1265</v>
      </c>
      <c r="R45" s="1" t="s">
        <v>1266</v>
      </c>
      <c r="S45" s="1" t="s">
        <v>474</v>
      </c>
      <c r="T45" s="1">
        <v>22</v>
      </c>
      <c r="U45" s="1" t="s">
        <v>32</v>
      </c>
      <c r="V45" s="1" t="s">
        <v>1813</v>
      </c>
      <c r="W45" s="1" t="s">
        <v>33</v>
      </c>
      <c r="X45" s="1"/>
      <c r="Y45" s="3" t="str">
        <f>HYPERLINK("http://www.brill.com/product_id58804","http://www.brill.com/product_id58804")</f>
        <v>http://www.brill.com/product_id58804</v>
      </c>
    </row>
    <row r="46" spans="1:25">
      <c r="A46" s="1" t="s">
        <v>1403</v>
      </c>
      <c r="B46" s="1" t="s">
        <v>55</v>
      </c>
      <c r="C46" s="1" t="s">
        <v>56</v>
      </c>
      <c r="D46" s="2">
        <v>41974</v>
      </c>
      <c r="E46" s="1" t="s">
        <v>1404</v>
      </c>
      <c r="F46" s="1" t="s">
        <v>1405</v>
      </c>
      <c r="G46" s="1" t="s">
        <v>1406</v>
      </c>
      <c r="H46" s="1" t="s">
        <v>1407</v>
      </c>
      <c r="I46" s="1" t="s">
        <v>1408</v>
      </c>
      <c r="J46" s="1" t="s">
        <v>1409</v>
      </c>
      <c r="K46" s="1" t="s">
        <v>1410</v>
      </c>
      <c r="L46" s="1" t="s">
        <v>693</v>
      </c>
      <c r="M46" s="1" t="s">
        <v>1411</v>
      </c>
      <c r="N46" s="1" t="s">
        <v>694</v>
      </c>
      <c r="O46" s="1" t="s">
        <v>1412</v>
      </c>
      <c r="P46" s="1" t="s">
        <v>1413</v>
      </c>
      <c r="Q46" s="1" t="s">
        <v>1414</v>
      </c>
      <c r="R46" s="1" t="s">
        <v>1415</v>
      </c>
      <c r="S46" s="1" t="s">
        <v>697</v>
      </c>
      <c r="T46" s="1" t="s">
        <v>1416</v>
      </c>
      <c r="U46" s="1" t="s">
        <v>32</v>
      </c>
      <c r="V46" s="1" t="s">
        <v>1813</v>
      </c>
      <c r="W46" s="1" t="s">
        <v>33</v>
      </c>
      <c r="X46" s="1"/>
      <c r="Y46" s="3" t="str">
        <f>HYPERLINK("http://www.brill.com/product_id66069","http://www.brill.com/product_id66069")</f>
        <v>http://www.brill.com/product_id66069</v>
      </c>
    </row>
    <row r="47" spans="1:25">
      <c r="A47" s="1" t="s">
        <v>778</v>
      </c>
      <c r="B47" s="1" t="s">
        <v>55</v>
      </c>
      <c r="C47" s="1" t="s">
        <v>56</v>
      </c>
      <c r="D47" s="2">
        <v>41974</v>
      </c>
      <c r="E47" s="1" t="s">
        <v>779</v>
      </c>
      <c r="F47" s="1" t="s">
        <v>780</v>
      </c>
      <c r="G47" s="1" t="s">
        <v>781</v>
      </c>
      <c r="H47" s="1" t="s">
        <v>782</v>
      </c>
      <c r="I47" s="1" t="s">
        <v>783</v>
      </c>
      <c r="J47" s="1" t="s">
        <v>784</v>
      </c>
      <c r="K47" s="1" t="s">
        <v>785</v>
      </c>
      <c r="L47" s="1" t="s">
        <v>693</v>
      </c>
      <c r="M47" s="1" t="s">
        <v>786</v>
      </c>
      <c r="N47" s="1" t="s">
        <v>694</v>
      </c>
      <c r="O47" s="1" t="s">
        <v>787</v>
      </c>
      <c r="P47" s="1" t="s">
        <v>788</v>
      </c>
      <c r="Q47" s="1" t="s">
        <v>789</v>
      </c>
      <c r="R47" s="1" t="s">
        <v>790</v>
      </c>
      <c r="S47" s="1" t="s">
        <v>697</v>
      </c>
      <c r="T47" s="1" t="s">
        <v>791</v>
      </c>
      <c r="U47" s="1" t="s">
        <v>32</v>
      </c>
      <c r="V47" s="1" t="s">
        <v>1813</v>
      </c>
      <c r="W47" s="1" t="s">
        <v>33</v>
      </c>
      <c r="X47" s="1" t="s">
        <v>170</v>
      </c>
      <c r="Y47" s="3" t="str">
        <f>HYPERLINK("http://www.brill.com/product_id34522","http://www.brill.com/product_id34522")</f>
        <v>http://www.brill.com/product_id34522</v>
      </c>
    </row>
    <row r="48" spans="1:25">
      <c r="A48" s="1" t="s">
        <v>1486</v>
      </c>
      <c r="B48" s="1" t="s">
        <v>55</v>
      </c>
      <c r="C48" s="1" t="s">
        <v>56</v>
      </c>
      <c r="D48" s="2">
        <v>41944</v>
      </c>
      <c r="E48" s="1" t="s">
        <v>1478</v>
      </c>
      <c r="F48" s="1" t="s">
        <v>1479</v>
      </c>
      <c r="G48" s="1" t="s">
        <v>1480</v>
      </c>
      <c r="H48" s="1" t="s">
        <v>1481</v>
      </c>
      <c r="I48" s="1" t="s">
        <v>1482</v>
      </c>
      <c r="J48" s="1" t="s">
        <v>1483</v>
      </c>
      <c r="K48" s="1" t="s">
        <v>1484</v>
      </c>
      <c r="L48" s="1" t="s">
        <v>61</v>
      </c>
      <c r="M48" s="1"/>
      <c r="N48" s="1" t="s">
        <v>63</v>
      </c>
      <c r="O48" s="1"/>
      <c r="P48" s="1" t="s">
        <v>1485</v>
      </c>
      <c r="Q48" s="1" t="s">
        <v>957</v>
      </c>
      <c r="R48" s="1" t="s">
        <v>1389</v>
      </c>
      <c r="S48" s="1" t="s">
        <v>68</v>
      </c>
      <c r="T48" s="1" t="s">
        <v>1487</v>
      </c>
      <c r="U48" s="1" t="s">
        <v>32</v>
      </c>
      <c r="V48" s="1" t="s">
        <v>1813</v>
      </c>
      <c r="W48" s="1" t="s">
        <v>33</v>
      </c>
      <c r="X48" s="1" t="s">
        <v>170</v>
      </c>
      <c r="Y48" s="3" t="str">
        <f>HYPERLINK("http://www.brill.com/product_id69667","http://www.brill.com/product_id69667")</f>
        <v>http://www.brill.com/product_id69667</v>
      </c>
    </row>
    <row r="49" spans="1:25">
      <c r="A49" s="1" t="s">
        <v>969</v>
      </c>
      <c r="B49" s="1" t="s">
        <v>55</v>
      </c>
      <c r="C49" s="1" t="s">
        <v>56</v>
      </c>
      <c r="D49" s="2">
        <v>41944</v>
      </c>
      <c r="E49" s="1" t="s">
        <v>970</v>
      </c>
      <c r="F49" s="1" t="s">
        <v>971</v>
      </c>
      <c r="G49" s="1" t="s">
        <v>972</v>
      </c>
      <c r="H49" s="1" t="s">
        <v>973</v>
      </c>
      <c r="I49" s="1" t="s">
        <v>974</v>
      </c>
      <c r="J49" s="1" t="s">
        <v>975</v>
      </c>
      <c r="K49" s="1" t="s">
        <v>976</v>
      </c>
      <c r="L49" s="1" t="s">
        <v>61</v>
      </c>
      <c r="M49" s="1" t="s">
        <v>977</v>
      </c>
      <c r="N49" s="1" t="s">
        <v>63</v>
      </c>
      <c r="O49" s="1" t="s">
        <v>978</v>
      </c>
      <c r="P49" s="1" t="s">
        <v>979</v>
      </c>
      <c r="Q49" s="1" t="s">
        <v>361</v>
      </c>
      <c r="R49" s="1" t="s">
        <v>980</v>
      </c>
      <c r="S49" s="1" t="s">
        <v>71</v>
      </c>
      <c r="T49" s="1">
        <v>165</v>
      </c>
      <c r="U49" s="1" t="s">
        <v>32</v>
      </c>
      <c r="V49" s="1" t="s">
        <v>1813</v>
      </c>
      <c r="W49" s="1" t="s">
        <v>33</v>
      </c>
      <c r="X49" s="1"/>
      <c r="Y49" s="3" t="str">
        <f>HYPERLINK("http://www.brill.com/product_id44426","http://www.brill.com/product_id44426")</f>
        <v>http://www.brill.com/product_id44426</v>
      </c>
    </row>
    <row r="50" spans="1:25">
      <c r="A50" s="1" t="s">
        <v>1452</v>
      </c>
      <c r="B50" s="1" t="s">
        <v>55</v>
      </c>
      <c r="C50" s="1" t="s">
        <v>56</v>
      </c>
      <c r="D50" s="2">
        <v>41913</v>
      </c>
      <c r="E50" s="1" t="s">
        <v>1453</v>
      </c>
      <c r="F50" s="1" t="s">
        <v>1454</v>
      </c>
      <c r="G50" s="1" t="s">
        <v>1455</v>
      </c>
      <c r="H50" s="1" t="s">
        <v>1456</v>
      </c>
      <c r="I50" s="1" t="s">
        <v>1457</v>
      </c>
      <c r="J50" s="1" t="s">
        <v>1458</v>
      </c>
      <c r="K50" s="1" t="s">
        <v>1459</v>
      </c>
      <c r="L50" s="1" t="s">
        <v>154</v>
      </c>
      <c r="M50" s="1" t="s">
        <v>1460</v>
      </c>
      <c r="N50" s="1" t="s">
        <v>156</v>
      </c>
      <c r="O50" s="1" t="s">
        <v>1461</v>
      </c>
      <c r="P50" s="1" t="s">
        <v>1462</v>
      </c>
      <c r="Q50" s="1" t="s">
        <v>95</v>
      </c>
      <c r="R50" s="1" t="s">
        <v>1075</v>
      </c>
      <c r="S50" s="1" t="s">
        <v>179</v>
      </c>
      <c r="T50" s="1">
        <v>69</v>
      </c>
      <c r="U50" s="1" t="s">
        <v>32</v>
      </c>
      <c r="V50" s="1" t="s">
        <v>1813</v>
      </c>
      <c r="W50" s="1" t="s">
        <v>158</v>
      </c>
      <c r="X50" s="1"/>
      <c r="Y50" s="3" t="str">
        <f>HYPERLINK("http://www.brill.com/product_id69083","http://www.brill.com/product_id69083")</f>
        <v>http://www.brill.com/product_id69083</v>
      </c>
    </row>
    <row r="51" spans="1:25">
      <c r="A51" s="4" t="s">
        <v>1463</v>
      </c>
      <c r="B51" s="4" t="s">
        <v>824</v>
      </c>
      <c r="C51" s="4" t="s">
        <v>56</v>
      </c>
      <c r="D51" s="5">
        <v>41913</v>
      </c>
      <c r="E51" s="4" t="s">
        <v>1464</v>
      </c>
      <c r="F51" s="4" t="s">
        <v>1465</v>
      </c>
      <c r="G51" s="4" t="s">
        <v>1466</v>
      </c>
      <c r="H51" s="4" t="s">
        <v>1467</v>
      </c>
      <c r="I51" s="4" t="s">
        <v>1468</v>
      </c>
      <c r="J51" s="4" t="s">
        <v>1469</v>
      </c>
      <c r="K51" s="4" t="s">
        <v>1470</v>
      </c>
      <c r="L51" s="4" t="s">
        <v>1471</v>
      </c>
      <c r="M51" s="4" t="s">
        <v>1472</v>
      </c>
      <c r="N51" s="4" t="s">
        <v>1473</v>
      </c>
      <c r="O51" s="4" t="s">
        <v>1474</v>
      </c>
      <c r="P51" s="4" t="s">
        <v>1475</v>
      </c>
      <c r="Q51" s="4" t="s">
        <v>1476</v>
      </c>
      <c r="R51" s="4" t="s">
        <v>1477</v>
      </c>
      <c r="S51" s="4" t="s">
        <v>533</v>
      </c>
      <c r="T51" s="4">
        <v>28</v>
      </c>
      <c r="U51" s="4" t="s">
        <v>32</v>
      </c>
      <c r="V51" s="1" t="s">
        <v>1813</v>
      </c>
      <c r="W51" s="4" t="s">
        <v>33</v>
      </c>
      <c r="X51" s="4"/>
      <c r="Y51" s="6" t="str">
        <f>HYPERLINK("http://www.brill.com/product_id69363","http://www.brill.com/product_id69363")</f>
        <v>http://www.brill.com/product_id69363</v>
      </c>
    </row>
    <row r="52" spans="1:25">
      <c r="A52" s="1" t="s">
        <v>948</v>
      </c>
      <c r="B52" s="1" t="s">
        <v>55</v>
      </c>
      <c r="C52" s="1" t="s">
        <v>56</v>
      </c>
      <c r="D52" s="2">
        <v>41883</v>
      </c>
      <c r="E52" s="1" t="s">
        <v>949</v>
      </c>
      <c r="F52" s="1" t="s">
        <v>950</v>
      </c>
      <c r="G52" s="1" t="s">
        <v>951</v>
      </c>
      <c r="H52" s="1" t="s">
        <v>952</v>
      </c>
      <c r="I52" s="1" t="s">
        <v>953</v>
      </c>
      <c r="J52" s="1" t="s">
        <v>954</v>
      </c>
      <c r="K52" s="1" t="s">
        <v>955</v>
      </c>
      <c r="L52" s="1" t="s">
        <v>52</v>
      </c>
      <c r="M52" s="1" t="s">
        <v>516</v>
      </c>
      <c r="N52" s="1" t="s">
        <v>41</v>
      </c>
      <c r="O52" s="1" t="s">
        <v>518</v>
      </c>
      <c r="P52" s="1" t="s">
        <v>956</v>
      </c>
      <c r="Q52" s="1" t="s">
        <v>957</v>
      </c>
      <c r="R52" s="1" t="s">
        <v>958</v>
      </c>
      <c r="S52" s="1" t="s">
        <v>68</v>
      </c>
      <c r="T52" s="1" t="s">
        <v>959</v>
      </c>
      <c r="U52" s="1" t="s">
        <v>32</v>
      </c>
      <c r="V52" s="1" t="s">
        <v>1813</v>
      </c>
      <c r="W52" s="1" t="s">
        <v>33</v>
      </c>
      <c r="X52" s="1" t="s">
        <v>170</v>
      </c>
      <c r="Y52" s="3" t="str">
        <f>HYPERLINK("http://www.brill.com/product_id43728","http://www.brill.com/product_id43728")</f>
        <v>http://www.brill.com/product_id43728</v>
      </c>
    </row>
    <row r="53" spans="1:25">
      <c r="A53" s="1" t="s">
        <v>1428</v>
      </c>
      <c r="B53" s="1" t="s">
        <v>55</v>
      </c>
      <c r="C53" s="1" t="s">
        <v>56</v>
      </c>
      <c r="D53" s="2">
        <v>41883</v>
      </c>
      <c r="E53" s="1" t="s">
        <v>1417</v>
      </c>
      <c r="F53" s="1" t="s">
        <v>1418</v>
      </c>
      <c r="G53" s="1" t="s">
        <v>1419</v>
      </c>
      <c r="H53" s="1" t="s">
        <v>1420</v>
      </c>
      <c r="I53" s="1" t="s">
        <v>1421</v>
      </c>
      <c r="J53" s="1" t="s">
        <v>1422</v>
      </c>
      <c r="K53" s="1" t="s">
        <v>1423</v>
      </c>
      <c r="L53" s="1" t="s">
        <v>935</v>
      </c>
      <c r="M53" s="1" t="s">
        <v>1424</v>
      </c>
      <c r="N53" s="1" t="s">
        <v>862</v>
      </c>
      <c r="O53" s="1" t="s">
        <v>1425</v>
      </c>
      <c r="P53" s="1" t="s">
        <v>1426</v>
      </c>
      <c r="Q53" s="1" t="s">
        <v>347</v>
      </c>
      <c r="R53" s="1" t="s">
        <v>1427</v>
      </c>
      <c r="S53" s="1" t="s">
        <v>179</v>
      </c>
      <c r="T53" s="1">
        <v>65</v>
      </c>
      <c r="U53" s="1" t="s">
        <v>32</v>
      </c>
      <c r="V53" s="1" t="s">
        <v>1813</v>
      </c>
      <c r="W53" s="1" t="s">
        <v>33</v>
      </c>
      <c r="X53" s="1"/>
      <c r="Y53" s="3" t="str">
        <f>HYPERLINK("http://www.brill.com/product_id66866","http://www.brill.com/product_id66866")</f>
        <v>http://www.brill.com/product_id66866</v>
      </c>
    </row>
    <row r="54" spans="1:25">
      <c r="A54" s="4" t="s">
        <v>1439</v>
      </c>
      <c r="B54" s="4" t="s">
        <v>824</v>
      </c>
      <c r="C54" s="4" t="s">
        <v>56</v>
      </c>
      <c r="D54" s="5">
        <v>41883</v>
      </c>
      <c r="E54" s="4" t="s">
        <v>1440</v>
      </c>
      <c r="F54" s="4"/>
      <c r="G54" s="4" t="s">
        <v>1441</v>
      </c>
      <c r="H54" s="4" t="s">
        <v>1442</v>
      </c>
      <c r="I54" s="4" t="s">
        <v>1443</v>
      </c>
      <c r="J54" s="4" t="s">
        <v>1444</v>
      </c>
      <c r="K54" s="4" t="s">
        <v>1445</v>
      </c>
      <c r="L54" s="4" t="s">
        <v>832</v>
      </c>
      <c r="M54" s="4" t="s">
        <v>1446</v>
      </c>
      <c r="N54" s="4" t="s">
        <v>518</v>
      </c>
      <c r="O54" s="4" t="s">
        <v>1447</v>
      </c>
      <c r="P54" s="4" t="s">
        <v>1448</v>
      </c>
      <c r="Q54" s="4" t="s">
        <v>1449</v>
      </c>
      <c r="R54" s="4" t="s">
        <v>1450</v>
      </c>
      <c r="S54" s="4" t="s">
        <v>533</v>
      </c>
      <c r="T54" s="4">
        <v>27</v>
      </c>
      <c r="U54" s="4" t="s">
        <v>32</v>
      </c>
      <c r="V54" s="1" t="s">
        <v>1813</v>
      </c>
      <c r="W54" s="4" t="s">
        <v>33</v>
      </c>
      <c r="X54" s="4"/>
      <c r="Y54" s="6" t="str">
        <f>HYPERLINK("http://www.brill.com/product_id68623","http://www.brill.com/product_id68623")</f>
        <v>http://www.brill.com/product_id68623</v>
      </c>
    </row>
    <row r="55" spans="1:25">
      <c r="A55" s="1" t="s">
        <v>1376</v>
      </c>
      <c r="B55" s="1" t="s">
        <v>55</v>
      </c>
      <c r="C55" s="1" t="s">
        <v>56</v>
      </c>
      <c r="D55" s="2">
        <v>41883</v>
      </c>
      <c r="E55" s="1" t="s">
        <v>1365</v>
      </c>
      <c r="F55" s="1" t="s">
        <v>1366</v>
      </c>
      <c r="G55" s="1" t="s">
        <v>1367</v>
      </c>
      <c r="H55" s="1" t="s">
        <v>1368</v>
      </c>
      <c r="I55" s="1" t="s">
        <v>1369</v>
      </c>
      <c r="J55" s="1" t="s">
        <v>1370</v>
      </c>
      <c r="K55" s="1" t="s">
        <v>1371</v>
      </c>
      <c r="L55" s="1" t="s">
        <v>693</v>
      </c>
      <c r="M55" s="1" t="s">
        <v>1372</v>
      </c>
      <c r="N55" s="1" t="s">
        <v>694</v>
      </c>
      <c r="O55" s="1" t="s">
        <v>1373</v>
      </c>
      <c r="P55" s="1" t="s">
        <v>1374</v>
      </c>
      <c r="Q55" s="1" t="s">
        <v>1377</v>
      </c>
      <c r="R55" s="1" t="s">
        <v>1375</v>
      </c>
      <c r="S55" s="1" t="s">
        <v>71</v>
      </c>
      <c r="T55" s="1">
        <v>173</v>
      </c>
      <c r="U55" s="1" t="s">
        <v>32</v>
      </c>
      <c r="V55" s="1" t="s">
        <v>1813</v>
      </c>
      <c r="W55" s="1" t="s">
        <v>33</v>
      </c>
      <c r="X55" s="1" t="s">
        <v>170</v>
      </c>
      <c r="Y55" s="3" t="str">
        <f>HYPERLINK("http://www.brill.com/product_id65443","http://www.brill.com/product_id65443")</f>
        <v>http://www.brill.com/product_id65443</v>
      </c>
    </row>
    <row r="56" spans="1:25">
      <c r="A56" s="1" t="s">
        <v>1451</v>
      </c>
      <c r="B56" s="1" t="s">
        <v>55</v>
      </c>
      <c r="C56" s="1" t="s">
        <v>56</v>
      </c>
      <c r="D56" s="2">
        <v>41852</v>
      </c>
      <c r="E56" s="1" t="s">
        <v>1429</v>
      </c>
      <c r="F56" s="1" t="s">
        <v>1430</v>
      </c>
      <c r="G56" s="1" t="s">
        <v>1431</v>
      </c>
      <c r="H56" s="1" t="s">
        <v>1432</v>
      </c>
      <c r="I56" s="1" t="s">
        <v>1433</v>
      </c>
      <c r="J56" s="1" t="s">
        <v>1434</v>
      </c>
      <c r="K56" s="1" t="s">
        <v>1435</v>
      </c>
      <c r="L56" s="1" t="s">
        <v>154</v>
      </c>
      <c r="M56" s="1" t="s">
        <v>1436</v>
      </c>
      <c r="N56" s="1" t="s">
        <v>156</v>
      </c>
      <c r="O56" s="1" t="s">
        <v>1437</v>
      </c>
      <c r="P56" s="1" t="s">
        <v>1438</v>
      </c>
      <c r="Q56" s="1" t="s">
        <v>373</v>
      </c>
      <c r="R56" s="1" t="s">
        <v>1363</v>
      </c>
      <c r="S56" s="1" t="s">
        <v>179</v>
      </c>
      <c r="T56" s="1">
        <v>68</v>
      </c>
      <c r="U56" s="1" t="s">
        <v>32</v>
      </c>
      <c r="V56" s="1" t="s">
        <v>1813</v>
      </c>
      <c r="W56" s="1" t="s">
        <v>33</v>
      </c>
      <c r="X56" s="1"/>
      <c r="Y56" s="3" t="str">
        <f>HYPERLINK("http://www.brill.com/product_id67843","http://www.brill.com/product_id67843")</f>
        <v>http://www.brill.com/product_id67843</v>
      </c>
    </row>
    <row r="57" spans="1:25">
      <c r="A57" s="1" t="s">
        <v>1378</v>
      </c>
      <c r="B57" s="1" t="s">
        <v>55</v>
      </c>
      <c r="C57" s="1" t="s">
        <v>56</v>
      </c>
      <c r="D57" s="2">
        <v>41821</v>
      </c>
      <c r="E57" s="1" t="s">
        <v>1379</v>
      </c>
      <c r="F57" s="1"/>
      <c r="G57" s="1" t="s">
        <v>1380</v>
      </c>
      <c r="H57" s="1" t="s">
        <v>1381</v>
      </c>
      <c r="I57" s="1" t="s">
        <v>1382</v>
      </c>
      <c r="J57" s="1" t="s">
        <v>1383</v>
      </c>
      <c r="K57" s="1" t="s">
        <v>1384</v>
      </c>
      <c r="L57" s="1" t="s">
        <v>61</v>
      </c>
      <c r="M57" s="1" t="s">
        <v>1385</v>
      </c>
      <c r="N57" s="1" t="s">
        <v>63</v>
      </c>
      <c r="O57" s="1" t="s">
        <v>1386</v>
      </c>
      <c r="P57" s="1" t="s">
        <v>1387</v>
      </c>
      <c r="Q57" s="1" t="s">
        <v>1388</v>
      </c>
      <c r="R57" s="1" t="s">
        <v>1389</v>
      </c>
      <c r="S57" s="1" t="s">
        <v>68</v>
      </c>
      <c r="T57" s="1" t="s">
        <v>1390</v>
      </c>
      <c r="U57" s="1" t="s">
        <v>32</v>
      </c>
      <c r="V57" s="1" t="s">
        <v>1813</v>
      </c>
      <c r="W57" s="1" t="s">
        <v>33</v>
      </c>
      <c r="X57" s="1"/>
      <c r="Y57" s="3" t="str">
        <f>HYPERLINK("http://www.brill.com/product_id65605","http://www.brill.com/product_id65605")</f>
        <v>http://www.brill.com/product_id65605</v>
      </c>
    </row>
    <row r="58" spans="1:25">
      <c r="A58" s="1" t="s">
        <v>1392</v>
      </c>
      <c r="B58" s="1" t="s">
        <v>55</v>
      </c>
      <c r="C58" s="1" t="s">
        <v>56</v>
      </c>
      <c r="D58" s="2">
        <v>41791</v>
      </c>
      <c r="E58" s="1" t="s">
        <v>1393</v>
      </c>
      <c r="F58" s="1" t="s">
        <v>1394</v>
      </c>
      <c r="G58" s="1" t="s">
        <v>1395</v>
      </c>
      <c r="H58" s="1" t="s">
        <v>1396</v>
      </c>
      <c r="I58" s="1" t="s">
        <v>1397</v>
      </c>
      <c r="J58" s="1"/>
      <c r="K58" s="1"/>
      <c r="L58" s="1" t="s">
        <v>1398</v>
      </c>
      <c r="M58" s="1" t="s">
        <v>1399</v>
      </c>
      <c r="N58" s="1" t="s">
        <v>1400</v>
      </c>
      <c r="O58" s="1" t="s">
        <v>1401</v>
      </c>
      <c r="P58" s="1" t="s">
        <v>1402</v>
      </c>
      <c r="Q58" s="1" t="s">
        <v>1251</v>
      </c>
      <c r="R58" s="1" t="s">
        <v>1252</v>
      </c>
      <c r="S58" s="1" t="s">
        <v>179</v>
      </c>
      <c r="T58" s="1">
        <v>67</v>
      </c>
      <c r="U58" s="1" t="s">
        <v>32</v>
      </c>
      <c r="V58" s="1" t="s">
        <v>1813</v>
      </c>
      <c r="W58" s="1" t="s">
        <v>33</v>
      </c>
      <c r="X58" s="1"/>
      <c r="Y58" s="3" t="str">
        <f>HYPERLINK("http://www.brill.com/product_id65611","http://www.brill.com/product_id65611")</f>
        <v>http://www.brill.com/product_id65611</v>
      </c>
    </row>
    <row r="59" spans="1:25">
      <c r="A59" s="1" t="s">
        <v>1335</v>
      </c>
      <c r="B59" s="1" t="s">
        <v>55</v>
      </c>
      <c r="C59" s="1" t="s">
        <v>56</v>
      </c>
      <c r="D59" s="2">
        <v>41760</v>
      </c>
      <c r="E59" s="1" t="s">
        <v>1323</v>
      </c>
      <c r="F59" s="1" t="s">
        <v>1324</v>
      </c>
      <c r="G59" s="1" t="s">
        <v>1325</v>
      </c>
      <c r="H59" s="1" t="s">
        <v>1326</v>
      </c>
      <c r="I59" s="1" t="s">
        <v>1327</v>
      </c>
      <c r="J59" s="1" t="s">
        <v>1328</v>
      </c>
      <c r="K59" s="1" t="s">
        <v>1329</v>
      </c>
      <c r="L59" s="1" t="s">
        <v>61</v>
      </c>
      <c r="M59" s="1" t="s">
        <v>1330</v>
      </c>
      <c r="N59" s="1" t="s">
        <v>63</v>
      </c>
      <c r="O59" s="1" t="s">
        <v>1331</v>
      </c>
      <c r="P59" s="1" t="s">
        <v>1332</v>
      </c>
      <c r="Q59" s="1" t="s">
        <v>1253</v>
      </c>
      <c r="R59" s="1" t="s">
        <v>1334</v>
      </c>
      <c r="S59" s="1" t="s">
        <v>328</v>
      </c>
      <c r="T59" s="1">
        <v>34</v>
      </c>
      <c r="U59" s="1" t="s">
        <v>32</v>
      </c>
      <c r="V59" s="1" t="s">
        <v>1813</v>
      </c>
      <c r="W59" s="1" t="s">
        <v>33</v>
      </c>
      <c r="X59" s="1"/>
      <c r="Y59" s="3" t="str">
        <f>HYPERLINK("http://www.brill.com/product_id61604","http://www.brill.com/product_id61604")</f>
        <v>http://www.brill.com/product_id61604</v>
      </c>
    </row>
    <row r="60" spans="1:25">
      <c r="A60" s="1" t="s">
        <v>1364</v>
      </c>
      <c r="B60" s="1" t="s">
        <v>55</v>
      </c>
      <c r="C60" s="1" t="s">
        <v>56</v>
      </c>
      <c r="D60" s="2">
        <v>41730</v>
      </c>
      <c r="E60" s="1" t="s">
        <v>1356</v>
      </c>
      <c r="F60" s="1" t="s">
        <v>1357</v>
      </c>
      <c r="G60" s="1" t="s">
        <v>1358</v>
      </c>
      <c r="H60" s="1" t="s">
        <v>1359</v>
      </c>
      <c r="I60" s="1" t="s">
        <v>1360</v>
      </c>
      <c r="J60" s="1" t="s">
        <v>1361</v>
      </c>
      <c r="K60" s="1" t="s">
        <v>1362</v>
      </c>
      <c r="L60" s="1" t="s">
        <v>61</v>
      </c>
      <c r="M60" s="1" t="s">
        <v>571</v>
      </c>
      <c r="N60" s="1" t="s">
        <v>63</v>
      </c>
      <c r="O60" s="1" t="s">
        <v>357</v>
      </c>
      <c r="P60" s="1" t="s">
        <v>1073</v>
      </c>
      <c r="Q60" s="1" t="s">
        <v>373</v>
      </c>
      <c r="R60" s="1" t="s">
        <v>1363</v>
      </c>
      <c r="S60" s="1" t="s">
        <v>328</v>
      </c>
      <c r="T60" s="1">
        <v>37</v>
      </c>
      <c r="U60" s="1" t="s">
        <v>32</v>
      </c>
      <c r="V60" s="1" t="s">
        <v>1813</v>
      </c>
      <c r="W60" s="1" t="s">
        <v>33</v>
      </c>
      <c r="X60" s="1"/>
      <c r="Y60" s="3" t="str">
        <f>HYPERLINK("http://www.brill.com/product_id64826","http://www.brill.com/product_id64826")</f>
        <v>http://www.brill.com/product_id64826</v>
      </c>
    </row>
    <row r="61" spans="1:25">
      <c r="A61" s="1" t="s">
        <v>1336</v>
      </c>
      <c r="B61" s="1" t="s">
        <v>55</v>
      </c>
      <c r="C61" s="1" t="s">
        <v>56</v>
      </c>
      <c r="D61" s="2">
        <v>41609</v>
      </c>
      <c r="E61" s="1" t="s">
        <v>1337</v>
      </c>
      <c r="F61" s="1"/>
      <c r="G61" s="1" t="s">
        <v>1338</v>
      </c>
      <c r="H61" s="1" t="s">
        <v>1339</v>
      </c>
      <c r="I61" s="1" t="s">
        <v>1340</v>
      </c>
      <c r="J61" s="1" t="s">
        <v>1341</v>
      </c>
      <c r="K61" s="1" t="s">
        <v>1342</v>
      </c>
      <c r="L61" s="1" t="s">
        <v>52</v>
      </c>
      <c r="M61" s="1" t="s">
        <v>1343</v>
      </c>
      <c r="N61" s="1" t="s">
        <v>41</v>
      </c>
      <c r="O61" s="1" t="s">
        <v>1344</v>
      </c>
      <c r="P61" s="1" t="s">
        <v>1345</v>
      </c>
      <c r="Q61" s="1" t="s">
        <v>146</v>
      </c>
      <c r="R61" s="1" t="s">
        <v>1346</v>
      </c>
      <c r="S61" s="1" t="s">
        <v>328</v>
      </c>
      <c r="T61" s="1">
        <v>33</v>
      </c>
      <c r="U61" s="1" t="s">
        <v>32</v>
      </c>
      <c r="V61" s="1" t="s">
        <v>1813</v>
      </c>
      <c r="W61" s="1" t="s">
        <v>33</v>
      </c>
      <c r="X61" s="1"/>
      <c r="Y61" s="3" t="str">
        <f>HYPERLINK("http://www.brill.com/product_id62153","http://www.brill.com/product_id62153")</f>
        <v>http://www.brill.com/product_id62153</v>
      </c>
    </row>
    <row r="62" spans="1:25">
      <c r="A62" s="1" t="s">
        <v>1210</v>
      </c>
      <c r="B62" s="1" t="s">
        <v>55</v>
      </c>
      <c r="C62" s="1" t="s">
        <v>56</v>
      </c>
      <c r="D62" s="2">
        <v>41609</v>
      </c>
      <c r="E62" s="1" t="s">
        <v>1211</v>
      </c>
      <c r="F62" s="1"/>
      <c r="G62" s="1" t="s">
        <v>1212</v>
      </c>
      <c r="H62" s="1" t="s">
        <v>1213</v>
      </c>
      <c r="I62" s="1" t="s">
        <v>1214</v>
      </c>
      <c r="J62" s="1" t="s">
        <v>1215</v>
      </c>
      <c r="K62" s="1" t="s">
        <v>1216</v>
      </c>
      <c r="L62" s="1" t="s">
        <v>61</v>
      </c>
      <c r="M62" s="1" t="s">
        <v>1217</v>
      </c>
      <c r="N62" s="1" t="s">
        <v>63</v>
      </c>
      <c r="O62" s="1" t="s">
        <v>1218</v>
      </c>
      <c r="P62" s="1" t="s">
        <v>1219</v>
      </c>
      <c r="Q62" s="1" t="s">
        <v>1220</v>
      </c>
      <c r="R62" s="1" t="s">
        <v>980</v>
      </c>
      <c r="S62" s="1" t="s">
        <v>71</v>
      </c>
      <c r="T62" s="1">
        <v>171</v>
      </c>
      <c r="U62" s="1" t="s">
        <v>32</v>
      </c>
      <c r="V62" s="1" t="s">
        <v>1813</v>
      </c>
      <c r="W62" s="1" t="s">
        <v>33</v>
      </c>
      <c r="X62" s="1"/>
      <c r="Y62" s="3" t="str">
        <f>HYPERLINK("http://www.brill.com/product_id55485","http://www.brill.com/product_id55485")</f>
        <v>http://www.brill.com/product_id55485</v>
      </c>
    </row>
    <row r="63" spans="1:25">
      <c r="A63" s="1" t="s">
        <v>1347</v>
      </c>
      <c r="B63" s="1" t="s">
        <v>55</v>
      </c>
      <c r="C63" s="1" t="s">
        <v>56</v>
      </c>
      <c r="D63" s="2">
        <v>41579</v>
      </c>
      <c r="E63" s="1" t="s">
        <v>1348</v>
      </c>
      <c r="F63" s="1"/>
      <c r="G63" s="1" t="s">
        <v>1349</v>
      </c>
      <c r="H63" s="1" t="s">
        <v>1350</v>
      </c>
      <c r="I63" s="1" t="s">
        <v>1351</v>
      </c>
      <c r="J63" s="1" t="s">
        <v>1352</v>
      </c>
      <c r="K63" s="1" t="s">
        <v>1353</v>
      </c>
      <c r="L63" s="1" t="s">
        <v>25</v>
      </c>
      <c r="M63" s="1" t="s">
        <v>988</v>
      </c>
      <c r="N63" s="1" t="s">
        <v>27</v>
      </c>
      <c r="O63" s="1" t="s">
        <v>989</v>
      </c>
      <c r="P63" s="1" t="s">
        <v>1354</v>
      </c>
      <c r="Q63" s="1" t="s">
        <v>1220</v>
      </c>
      <c r="R63" s="1" t="s">
        <v>980</v>
      </c>
      <c r="S63" s="1" t="s">
        <v>68</v>
      </c>
      <c r="T63" s="1" t="s">
        <v>1355</v>
      </c>
      <c r="U63" s="1" t="s">
        <v>32</v>
      </c>
      <c r="V63" s="1" t="s">
        <v>1813</v>
      </c>
      <c r="W63" s="1" t="s">
        <v>158</v>
      </c>
      <c r="X63" s="1" t="s">
        <v>629</v>
      </c>
      <c r="Y63" s="3" t="str">
        <f>HYPERLINK("http://www.brill.com/product_id63031","http://www.brill.com/product_id63031")</f>
        <v>http://www.brill.com/product_id63031</v>
      </c>
    </row>
    <row r="64" spans="1:25">
      <c r="A64" s="1" t="s">
        <v>1241</v>
      </c>
      <c r="B64" s="1" t="s">
        <v>55</v>
      </c>
      <c r="C64" s="1" t="s">
        <v>56</v>
      </c>
      <c r="D64" s="2">
        <v>41579</v>
      </c>
      <c r="E64" s="1" t="s">
        <v>1242</v>
      </c>
      <c r="F64" s="1"/>
      <c r="G64" s="1" t="s">
        <v>1243</v>
      </c>
      <c r="H64" s="1" t="s">
        <v>1244</v>
      </c>
      <c r="I64" s="1" t="s">
        <v>1245</v>
      </c>
      <c r="J64" s="1" t="s">
        <v>1246</v>
      </c>
      <c r="K64" s="1" t="s">
        <v>1247</v>
      </c>
      <c r="L64" s="1" t="s">
        <v>61</v>
      </c>
      <c r="M64" s="1" t="s">
        <v>1248</v>
      </c>
      <c r="N64" s="1" t="s">
        <v>63</v>
      </c>
      <c r="O64" s="1" t="s">
        <v>1249</v>
      </c>
      <c r="P64" s="1" t="s">
        <v>1250</v>
      </c>
      <c r="Q64" s="1" t="s">
        <v>1251</v>
      </c>
      <c r="R64" s="1" t="s">
        <v>1252</v>
      </c>
      <c r="S64" s="1" t="s">
        <v>71</v>
      </c>
      <c r="T64" s="1">
        <v>167</v>
      </c>
      <c r="U64" s="1" t="s">
        <v>32</v>
      </c>
      <c r="V64" s="1" t="s">
        <v>1813</v>
      </c>
      <c r="W64" s="1" t="s">
        <v>33</v>
      </c>
      <c r="X64" s="1"/>
      <c r="Y64" s="3" t="str">
        <f>HYPERLINK("http://www.brill.com/product_id58463","http://www.brill.com/product_id58463")</f>
        <v>http://www.brill.com/product_id58463</v>
      </c>
    </row>
    <row r="65" spans="1:25">
      <c r="A65" s="4" t="s">
        <v>991</v>
      </c>
      <c r="B65" s="4" t="s">
        <v>55</v>
      </c>
      <c r="C65" s="4" t="s">
        <v>56</v>
      </c>
      <c r="D65" s="5">
        <v>41548</v>
      </c>
      <c r="E65" s="4" t="s">
        <v>992</v>
      </c>
      <c r="F65" s="4"/>
      <c r="G65" s="4" t="s">
        <v>993</v>
      </c>
      <c r="H65" s="4" t="s">
        <v>994</v>
      </c>
      <c r="I65" s="4" t="s">
        <v>995</v>
      </c>
      <c r="J65" s="4" t="s">
        <v>996</v>
      </c>
      <c r="K65" s="4" t="s">
        <v>997</v>
      </c>
      <c r="L65" s="4" t="s">
        <v>61</v>
      </c>
      <c r="M65" s="4" t="s">
        <v>998</v>
      </c>
      <c r="N65" s="4" t="s">
        <v>63</v>
      </c>
      <c r="O65" s="4" t="s">
        <v>999</v>
      </c>
      <c r="P65" s="4" t="s">
        <v>1000</v>
      </c>
      <c r="Q65" s="4" t="s">
        <v>1001</v>
      </c>
      <c r="R65" s="4" t="s">
        <v>1002</v>
      </c>
      <c r="S65" s="4" t="s">
        <v>129</v>
      </c>
      <c r="T65" s="4">
        <v>46</v>
      </c>
      <c r="U65" s="4" t="s">
        <v>32</v>
      </c>
      <c r="V65" s="1" t="s">
        <v>1813</v>
      </c>
      <c r="W65" s="4" t="s">
        <v>33</v>
      </c>
      <c r="X65" s="4"/>
      <c r="Y65" s="6" t="str">
        <f>HYPERLINK("http://www.brill.com/product_id45847","http://www.brill.com/product_id45847")</f>
        <v>http://www.brill.com/product_id45847</v>
      </c>
    </row>
    <row r="66" spans="1:25">
      <c r="A66" s="1" t="s">
        <v>1310</v>
      </c>
      <c r="B66" s="1" t="s">
        <v>55</v>
      </c>
      <c r="C66" s="1" t="s">
        <v>56</v>
      </c>
      <c r="D66" s="2">
        <v>41548</v>
      </c>
      <c r="E66" s="1" t="s">
        <v>1311</v>
      </c>
      <c r="F66" s="1" t="s">
        <v>1312</v>
      </c>
      <c r="G66" s="1" t="s">
        <v>1313</v>
      </c>
      <c r="H66" s="1" t="s">
        <v>1314</v>
      </c>
      <c r="I66" s="1" t="s">
        <v>1315</v>
      </c>
      <c r="J66" s="1" t="s">
        <v>1316</v>
      </c>
      <c r="K66" s="1" t="s">
        <v>1317</v>
      </c>
      <c r="L66" s="1" t="s">
        <v>61</v>
      </c>
      <c r="M66" s="1" t="s">
        <v>1318</v>
      </c>
      <c r="N66" s="1" t="s">
        <v>63</v>
      </c>
      <c r="O66" s="1" t="s">
        <v>1319</v>
      </c>
      <c r="P66" s="1" t="s">
        <v>1320</v>
      </c>
      <c r="Q66" s="1" t="s">
        <v>1321</v>
      </c>
      <c r="R66" s="1" t="s">
        <v>1322</v>
      </c>
      <c r="S66" s="1" t="s">
        <v>71</v>
      </c>
      <c r="T66" s="1">
        <v>170</v>
      </c>
      <c r="U66" s="1" t="s">
        <v>32</v>
      </c>
      <c r="V66" s="1" t="s">
        <v>1813</v>
      </c>
      <c r="W66" s="1" t="s">
        <v>33</v>
      </c>
      <c r="X66" s="1"/>
      <c r="Y66" s="3" t="str">
        <f>HYPERLINK("http://www.brill.com/product_id61026","http://www.brill.com/product_id61026")</f>
        <v>http://www.brill.com/product_id61026</v>
      </c>
    </row>
    <row r="67" spans="1:25">
      <c r="A67" s="1" t="s">
        <v>1143</v>
      </c>
      <c r="B67" s="1" t="s">
        <v>55</v>
      </c>
      <c r="C67" s="1" t="s">
        <v>56</v>
      </c>
      <c r="D67" s="2">
        <v>41518</v>
      </c>
      <c r="E67" s="1" t="s">
        <v>1144</v>
      </c>
      <c r="F67" s="1" t="s">
        <v>1145</v>
      </c>
      <c r="G67" s="1" t="s">
        <v>1146</v>
      </c>
      <c r="H67" s="1" t="s">
        <v>1147</v>
      </c>
      <c r="I67" s="1" t="s">
        <v>1148</v>
      </c>
      <c r="J67" s="1" t="s">
        <v>1149</v>
      </c>
      <c r="K67" s="1" t="s">
        <v>1150</v>
      </c>
      <c r="L67" s="1" t="s">
        <v>61</v>
      </c>
      <c r="M67" s="1" t="s">
        <v>1151</v>
      </c>
      <c r="N67" s="1" t="s">
        <v>63</v>
      </c>
      <c r="O67" s="1" t="s">
        <v>1152</v>
      </c>
      <c r="P67" s="1" t="s">
        <v>1153</v>
      </c>
      <c r="Q67" s="1" t="s">
        <v>1154</v>
      </c>
      <c r="R67" s="1" t="s">
        <v>44</v>
      </c>
      <c r="S67" s="1" t="s">
        <v>179</v>
      </c>
      <c r="T67" s="1">
        <v>64</v>
      </c>
      <c r="U67" s="1" t="s">
        <v>32</v>
      </c>
      <c r="V67" s="1" t="s">
        <v>1813</v>
      </c>
      <c r="W67" s="1" t="s">
        <v>33</v>
      </c>
      <c r="X67" s="1"/>
      <c r="Y67" s="3" t="str">
        <f>HYPERLINK("http://www.brill.com/product_id53487","http://www.brill.com/product_id53487")</f>
        <v>http://www.brill.com/product_id53487</v>
      </c>
    </row>
    <row r="68" spans="1:25">
      <c r="A68" s="1" t="s">
        <v>1287</v>
      </c>
      <c r="B68" s="1" t="s">
        <v>55</v>
      </c>
      <c r="C68" s="1" t="s">
        <v>56</v>
      </c>
      <c r="D68" s="2">
        <v>41487</v>
      </c>
      <c r="E68" s="1" t="s">
        <v>1288</v>
      </c>
      <c r="F68" s="1" t="s">
        <v>1289</v>
      </c>
      <c r="G68" s="1" t="s">
        <v>282</v>
      </c>
      <c r="H68" s="1" t="s">
        <v>1290</v>
      </c>
      <c r="I68" s="1" t="s">
        <v>1291</v>
      </c>
      <c r="J68" s="1" t="s">
        <v>1292</v>
      </c>
      <c r="K68" s="1" t="s">
        <v>1293</v>
      </c>
      <c r="L68" s="1" t="s">
        <v>432</v>
      </c>
      <c r="M68" s="1" t="s">
        <v>1294</v>
      </c>
      <c r="N68" s="1" t="s">
        <v>434</v>
      </c>
      <c r="O68" s="1" t="s">
        <v>1295</v>
      </c>
      <c r="P68" s="1" t="s">
        <v>1296</v>
      </c>
      <c r="Q68" s="1" t="s">
        <v>146</v>
      </c>
      <c r="R68" s="1" t="s">
        <v>1297</v>
      </c>
      <c r="S68" s="1" t="s">
        <v>71</v>
      </c>
      <c r="T68" s="1">
        <v>166</v>
      </c>
      <c r="U68" s="1" t="s">
        <v>32</v>
      </c>
      <c r="V68" s="1" t="s">
        <v>1813</v>
      </c>
      <c r="W68" s="1" t="s">
        <v>33</v>
      </c>
      <c r="X68" s="1"/>
      <c r="Y68" s="3" t="str">
        <f>HYPERLINK("http://www.brill.com/product_id59809","http://www.brill.com/product_id59809")</f>
        <v>http://www.brill.com/product_id59809</v>
      </c>
    </row>
    <row r="69" spans="1:25">
      <c r="A69" s="1" t="s">
        <v>1267</v>
      </c>
      <c r="B69" s="1" t="s">
        <v>55</v>
      </c>
      <c r="C69" s="1" t="s">
        <v>56</v>
      </c>
      <c r="D69" s="2">
        <v>41426</v>
      </c>
      <c r="E69" s="1" t="s">
        <v>1268</v>
      </c>
      <c r="F69" s="1" t="s">
        <v>1269</v>
      </c>
      <c r="G69" s="1" t="s">
        <v>1270</v>
      </c>
      <c r="H69" s="1" t="s">
        <v>1271</v>
      </c>
      <c r="I69" s="1" t="s">
        <v>1272</v>
      </c>
      <c r="J69" s="1" t="s">
        <v>1273</v>
      </c>
      <c r="K69" s="1" t="s">
        <v>1274</v>
      </c>
      <c r="L69" s="1" t="s">
        <v>61</v>
      </c>
      <c r="M69" s="1" t="s">
        <v>1275</v>
      </c>
      <c r="N69" s="1" t="s">
        <v>63</v>
      </c>
      <c r="O69" s="1" t="s">
        <v>1276</v>
      </c>
      <c r="P69" s="1" t="s">
        <v>1277</v>
      </c>
      <c r="Q69" s="1" t="s">
        <v>1142</v>
      </c>
      <c r="R69" s="1" t="s">
        <v>1278</v>
      </c>
      <c r="S69" s="1" t="s">
        <v>68</v>
      </c>
      <c r="T69" s="1">
        <v>167</v>
      </c>
      <c r="U69" s="1" t="s">
        <v>32</v>
      </c>
      <c r="V69" s="1" t="s">
        <v>1813</v>
      </c>
      <c r="W69" s="1" t="s">
        <v>33</v>
      </c>
      <c r="X69" s="1"/>
      <c r="Y69" s="3" t="str">
        <f>HYPERLINK("http://www.brill.com/product_id57765","http://www.brill.com/product_id57765")</f>
        <v>http://www.brill.com/product_id57765</v>
      </c>
    </row>
    <row r="70" spans="1:25">
      <c r="A70" s="1" t="s">
        <v>1298</v>
      </c>
      <c r="B70" s="1" t="s">
        <v>55</v>
      </c>
      <c r="C70" s="1" t="s">
        <v>56</v>
      </c>
      <c r="D70" s="2">
        <v>41426</v>
      </c>
      <c r="E70" s="1" t="s">
        <v>1279</v>
      </c>
      <c r="F70" s="1" t="s">
        <v>1280</v>
      </c>
      <c r="G70" s="1" t="s">
        <v>1281</v>
      </c>
      <c r="H70" s="1" t="s">
        <v>1282</v>
      </c>
      <c r="I70" s="1" t="s">
        <v>1283</v>
      </c>
      <c r="J70" s="1" t="s">
        <v>1284</v>
      </c>
      <c r="K70" s="1" t="s">
        <v>1285</v>
      </c>
      <c r="L70" s="1" t="s">
        <v>832</v>
      </c>
      <c r="M70" s="1"/>
      <c r="N70" s="1" t="s">
        <v>518</v>
      </c>
      <c r="O70" s="1"/>
      <c r="P70" s="1" t="s">
        <v>1286</v>
      </c>
      <c r="Q70" s="1" t="s">
        <v>1299</v>
      </c>
      <c r="R70" s="1" t="s">
        <v>596</v>
      </c>
      <c r="S70" s="1" t="s">
        <v>533</v>
      </c>
      <c r="T70" s="1">
        <v>25</v>
      </c>
      <c r="U70" s="1" t="s">
        <v>32</v>
      </c>
      <c r="V70" s="1" t="s">
        <v>1813</v>
      </c>
      <c r="W70" s="1" t="s">
        <v>33</v>
      </c>
      <c r="X70" s="1"/>
      <c r="Y70" s="3" t="str">
        <f>HYPERLINK("http://www.brill.com/product_id59528","http://www.brill.com/product_id59528")</f>
        <v>http://www.brill.com/product_id59528</v>
      </c>
    </row>
    <row r="71" spans="1:25">
      <c r="A71" s="1" t="s">
        <v>1065</v>
      </c>
      <c r="B71" s="1" t="s">
        <v>55</v>
      </c>
      <c r="C71" s="1" t="s">
        <v>56</v>
      </c>
      <c r="D71" s="2">
        <v>41334</v>
      </c>
      <c r="E71" s="1" t="s">
        <v>1066</v>
      </c>
      <c r="F71" s="1"/>
      <c r="G71" s="1" t="s">
        <v>1067</v>
      </c>
      <c r="H71" s="1" t="s">
        <v>1068</v>
      </c>
      <c r="I71" s="1" t="s">
        <v>1069</v>
      </c>
      <c r="J71" s="1" t="s">
        <v>1070</v>
      </c>
      <c r="K71" s="1" t="s">
        <v>1071</v>
      </c>
      <c r="L71" s="1" t="s">
        <v>252</v>
      </c>
      <c r="M71" s="1" t="s">
        <v>1072</v>
      </c>
      <c r="N71" s="1" t="s">
        <v>41</v>
      </c>
      <c r="O71" s="1" t="s">
        <v>764</v>
      </c>
      <c r="P71" s="1" t="s">
        <v>1073</v>
      </c>
      <c r="Q71" s="1" t="s">
        <v>1074</v>
      </c>
      <c r="R71" s="1" t="s">
        <v>1075</v>
      </c>
      <c r="S71" s="1" t="s">
        <v>129</v>
      </c>
      <c r="T71" s="1">
        <v>42</v>
      </c>
      <c r="U71" s="1" t="s">
        <v>32</v>
      </c>
      <c r="V71" s="1" t="s">
        <v>1813</v>
      </c>
      <c r="W71" s="1" t="s">
        <v>33</v>
      </c>
      <c r="X71" s="1"/>
      <c r="Y71" s="3" t="str">
        <f>HYPERLINK("http://www.brill.com/product_id50182","http://www.brill.com/product_id50182")</f>
        <v>http://www.brill.com/product_id50182</v>
      </c>
    </row>
    <row r="72" spans="1:25">
      <c r="A72" s="4" t="s">
        <v>585</v>
      </c>
      <c r="B72" s="4" t="s">
        <v>55</v>
      </c>
      <c r="C72" s="4" t="s">
        <v>56</v>
      </c>
      <c r="D72" s="5">
        <v>41334</v>
      </c>
      <c r="E72" s="4" t="s">
        <v>586</v>
      </c>
      <c r="F72" s="4"/>
      <c r="G72" s="4" t="s">
        <v>587</v>
      </c>
      <c r="H72" s="4" t="s">
        <v>588</v>
      </c>
      <c r="I72" s="4" t="s">
        <v>589</v>
      </c>
      <c r="J72" s="4" t="s">
        <v>590</v>
      </c>
      <c r="K72" s="4" t="s">
        <v>591</v>
      </c>
      <c r="L72" s="4" t="s">
        <v>25</v>
      </c>
      <c r="M72" s="4" t="s">
        <v>592</v>
      </c>
      <c r="N72" s="4" t="s">
        <v>27</v>
      </c>
      <c r="O72" s="4" t="s">
        <v>593</v>
      </c>
      <c r="P72" s="4" t="s">
        <v>594</v>
      </c>
      <c r="Q72" s="4" t="s">
        <v>595</v>
      </c>
      <c r="R72" s="4" t="s">
        <v>596</v>
      </c>
      <c r="S72" s="4" t="s">
        <v>129</v>
      </c>
      <c r="T72" s="4">
        <v>40</v>
      </c>
      <c r="U72" s="4" t="s">
        <v>32</v>
      </c>
      <c r="V72" s="1" t="s">
        <v>1813</v>
      </c>
      <c r="W72" s="4" t="s">
        <v>33</v>
      </c>
      <c r="X72" s="4"/>
      <c r="Y72" s="6" t="str">
        <f>HYPERLINK("http://www.brill.com/product_id29206","http://www.brill.com/product_id29206")</f>
        <v>http://www.brill.com/product_id29206</v>
      </c>
    </row>
    <row r="73" spans="1:25">
      <c r="A73" s="1" t="s">
        <v>1165</v>
      </c>
      <c r="B73" s="1" t="s">
        <v>55</v>
      </c>
      <c r="C73" s="1" t="s">
        <v>56</v>
      </c>
      <c r="D73" s="2">
        <v>41306</v>
      </c>
      <c r="E73" s="1" t="s">
        <v>1166</v>
      </c>
      <c r="F73" s="1"/>
      <c r="G73" s="1" t="s">
        <v>1167</v>
      </c>
      <c r="H73" s="1" t="s">
        <v>1168</v>
      </c>
      <c r="I73" s="1" t="s">
        <v>1169</v>
      </c>
      <c r="J73" s="1" t="s">
        <v>1170</v>
      </c>
      <c r="K73" s="1" t="s">
        <v>1171</v>
      </c>
      <c r="L73" s="1" t="s">
        <v>432</v>
      </c>
      <c r="M73" s="1" t="s">
        <v>1172</v>
      </c>
      <c r="N73" s="1" t="s">
        <v>434</v>
      </c>
      <c r="O73" s="1" t="s">
        <v>1173</v>
      </c>
      <c r="P73" s="1" t="s">
        <v>1174</v>
      </c>
      <c r="Q73" s="1" t="s">
        <v>43</v>
      </c>
      <c r="R73" s="1" t="s">
        <v>1175</v>
      </c>
      <c r="S73" s="1" t="s">
        <v>328</v>
      </c>
      <c r="T73" s="1">
        <v>25</v>
      </c>
      <c r="U73" s="1" t="s">
        <v>32</v>
      </c>
      <c r="V73" s="1" t="s">
        <v>1813</v>
      </c>
      <c r="W73" s="1" t="s">
        <v>33</v>
      </c>
      <c r="X73" s="1"/>
      <c r="Y73" s="3" t="str">
        <f>HYPERLINK("http://www.brill.com/product_id54435","http://www.brill.com/product_id54435")</f>
        <v>http://www.brill.com/product_id54435</v>
      </c>
    </row>
    <row r="74" spans="1:25">
      <c r="A74" s="1" t="s">
        <v>1221</v>
      </c>
      <c r="B74" s="1" t="s">
        <v>55</v>
      </c>
      <c r="C74" s="1" t="s">
        <v>56</v>
      </c>
      <c r="D74" s="2">
        <v>41275</v>
      </c>
      <c r="E74" s="1" t="s">
        <v>1222</v>
      </c>
      <c r="F74" s="1"/>
      <c r="G74" s="1" t="s">
        <v>1223</v>
      </c>
      <c r="H74" s="1" t="s">
        <v>1224</v>
      </c>
      <c r="I74" s="1" t="s">
        <v>1225</v>
      </c>
      <c r="J74" s="1" t="s">
        <v>1226</v>
      </c>
      <c r="K74" s="1" t="s">
        <v>1227</v>
      </c>
      <c r="L74" s="1" t="s">
        <v>515</v>
      </c>
      <c r="M74" s="1" t="s">
        <v>516</v>
      </c>
      <c r="N74" s="1" t="s">
        <v>517</v>
      </c>
      <c r="O74" s="1" t="s">
        <v>518</v>
      </c>
      <c r="P74" s="1" t="s">
        <v>1228</v>
      </c>
      <c r="Q74" s="1" t="s">
        <v>730</v>
      </c>
      <c r="R74" s="1" t="s">
        <v>348</v>
      </c>
      <c r="S74" s="1" t="s">
        <v>533</v>
      </c>
      <c r="T74" s="1">
        <v>23</v>
      </c>
      <c r="U74" s="1" t="s">
        <v>32</v>
      </c>
      <c r="V74" s="1" t="s">
        <v>1813</v>
      </c>
      <c r="W74" s="1" t="s">
        <v>33</v>
      </c>
      <c r="X74" s="1"/>
      <c r="Y74" s="3" t="str">
        <f>HYPERLINK("http://www.brill.com/product_id56345","http://www.brill.com/product_id56345")</f>
        <v>http://www.brill.com/product_id56345</v>
      </c>
    </row>
    <row r="75" spans="1:25">
      <c r="A75" s="1" t="s">
        <v>686</v>
      </c>
      <c r="B75" s="1" t="s">
        <v>55</v>
      </c>
      <c r="C75" s="1" t="s">
        <v>56</v>
      </c>
      <c r="D75" s="2">
        <v>41244</v>
      </c>
      <c r="E75" s="1" t="s">
        <v>687</v>
      </c>
      <c r="F75" s="1" t="s">
        <v>688</v>
      </c>
      <c r="G75" s="1" t="s">
        <v>689</v>
      </c>
      <c r="H75" s="1" t="s">
        <v>690</v>
      </c>
      <c r="I75" s="1" t="s">
        <v>1789</v>
      </c>
      <c r="J75" s="1" t="s">
        <v>691</v>
      </c>
      <c r="K75" s="1" t="s">
        <v>692</v>
      </c>
      <c r="L75" s="1" t="s">
        <v>693</v>
      </c>
      <c r="M75" s="1"/>
      <c r="N75" s="1" t="s">
        <v>694</v>
      </c>
      <c r="O75" s="1"/>
      <c r="P75" s="1" t="s">
        <v>695</v>
      </c>
      <c r="Q75" s="1" t="s">
        <v>532</v>
      </c>
      <c r="R75" s="1" t="s">
        <v>696</v>
      </c>
      <c r="S75" s="1" t="s">
        <v>697</v>
      </c>
      <c r="T75" s="1" t="s">
        <v>698</v>
      </c>
      <c r="U75" s="1" t="s">
        <v>32</v>
      </c>
      <c r="V75" s="1" t="s">
        <v>1813</v>
      </c>
      <c r="W75" s="1" t="s">
        <v>33</v>
      </c>
      <c r="X75" s="1"/>
      <c r="Y75" s="3" t="str">
        <f>HYPERLINK("http://www.brill.com/product_id34487","http://www.brill.com/product_id34487")</f>
        <v>http://www.brill.com/product_id34487</v>
      </c>
    </row>
    <row r="76" spans="1:25">
      <c r="A76" s="1" t="s">
        <v>1208</v>
      </c>
      <c r="B76" s="1" t="s">
        <v>55</v>
      </c>
      <c r="C76" s="1" t="s">
        <v>56</v>
      </c>
      <c r="D76" s="2">
        <v>41214</v>
      </c>
      <c r="E76" s="1" t="s">
        <v>1198</v>
      </c>
      <c r="F76" s="1"/>
      <c r="G76" s="1" t="s">
        <v>1199</v>
      </c>
      <c r="H76" s="1" t="s">
        <v>1200</v>
      </c>
      <c r="I76" s="1" t="s">
        <v>1201</v>
      </c>
      <c r="J76" s="1" t="s">
        <v>1202</v>
      </c>
      <c r="K76" s="1" t="s">
        <v>1203</v>
      </c>
      <c r="L76" s="1" t="s">
        <v>52</v>
      </c>
      <c r="M76" s="1" t="s">
        <v>1204</v>
      </c>
      <c r="N76" s="1" t="s">
        <v>41</v>
      </c>
      <c r="O76" s="1" t="s">
        <v>1205</v>
      </c>
      <c r="P76" s="1" t="s">
        <v>1206</v>
      </c>
      <c r="Q76" s="1" t="s">
        <v>451</v>
      </c>
      <c r="R76" s="1" t="s">
        <v>1207</v>
      </c>
      <c r="S76" s="1" t="s">
        <v>1209</v>
      </c>
      <c r="T76" s="1">
        <v>26</v>
      </c>
      <c r="U76" s="1" t="s">
        <v>32</v>
      </c>
      <c r="V76" s="1" t="s">
        <v>1813</v>
      </c>
      <c r="W76" s="1" t="s">
        <v>33</v>
      </c>
      <c r="X76" s="1"/>
      <c r="Y76" s="3" t="str">
        <f>HYPERLINK("http://www.brill.com/product_id54545","http://www.brill.com/product_id54545")</f>
        <v>http://www.brill.com/product_id54545</v>
      </c>
    </row>
    <row r="77" spans="1:25">
      <c r="A77" s="1" t="s">
        <v>1155</v>
      </c>
      <c r="B77" s="1" t="s">
        <v>55</v>
      </c>
      <c r="C77" s="1" t="s">
        <v>56</v>
      </c>
      <c r="D77" s="2">
        <v>41214</v>
      </c>
      <c r="E77" s="1" t="s">
        <v>1156</v>
      </c>
      <c r="F77" s="1"/>
      <c r="G77" s="1" t="s">
        <v>1157</v>
      </c>
      <c r="H77" s="1" t="s">
        <v>1790</v>
      </c>
      <c r="I77" s="1" t="s">
        <v>1158</v>
      </c>
      <c r="J77" s="1" t="s">
        <v>1159</v>
      </c>
      <c r="K77" s="1" t="s">
        <v>1160</v>
      </c>
      <c r="L77" s="1" t="s">
        <v>1161</v>
      </c>
      <c r="M77" s="1" t="s">
        <v>1162</v>
      </c>
      <c r="N77" s="1" t="s">
        <v>242</v>
      </c>
      <c r="O77" s="1" t="s">
        <v>1163</v>
      </c>
      <c r="P77" s="1" t="s">
        <v>1164</v>
      </c>
      <c r="Q77" s="1" t="s">
        <v>43</v>
      </c>
      <c r="R77" s="1" t="s">
        <v>371</v>
      </c>
      <c r="S77" s="1" t="s">
        <v>68</v>
      </c>
      <c r="T77" s="1">
        <v>164</v>
      </c>
      <c r="U77" s="1" t="s">
        <v>32</v>
      </c>
      <c r="V77" s="1" t="s">
        <v>1813</v>
      </c>
      <c r="W77" s="1" t="s">
        <v>33</v>
      </c>
      <c r="X77" s="1"/>
      <c r="Y77" s="3" t="str">
        <f>HYPERLINK("http://www.brill.com/product_id53684","http://www.brill.com/product_id53684")</f>
        <v>http://www.brill.com/product_id53684</v>
      </c>
    </row>
    <row r="78" spans="1:25">
      <c r="A78" s="1" t="s">
        <v>1176</v>
      </c>
      <c r="B78" s="1" t="s">
        <v>55</v>
      </c>
      <c r="C78" s="1" t="s">
        <v>56</v>
      </c>
      <c r="D78" s="2">
        <v>41214</v>
      </c>
      <c r="E78" s="1" t="s">
        <v>1177</v>
      </c>
      <c r="F78" s="1" t="s">
        <v>1178</v>
      </c>
      <c r="G78" s="1" t="s">
        <v>1179</v>
      </c>
      <c r="H78" s="1" t="s">
        <v>1180</v>
      </c>
      <c r="I78" s="1" t="s">
        <v>1181</v>
      </c>
      <c r="J78" s="1" t="s">
        <v>1182</v>
      </c>
      <c r="K78" s="1" t="s">
        <v>1183</v>
      </c>
      <c r="L78" s="1" t="s">
        <v>52</v>
      </c>
      <c r="M78" s="1" t="s">
        <v>1184</v>
      </c>
      <c r="N78" s="1" t="s">
        <v>41</v>
      </c>
      <c r="O78" s="1" t="s">
        <v>1185</v>
      </c>
      <c r="P78" s="1" t="s">
        <v>1186</v>
      </c>
      <c r="Q78" s="1" t="s">
        <v>43</v>
      </c>
      <c r="R78" s="1" t="s">
        <v>1175</v>
      </c>
      <c r="S78" s="1" t="s">
        <v>68</v>
      </c>
      <c r="T78" s="1">
        <v>165</v>
      </c>
      <c r="U78" s="1" t="s">
        <v>32</v>
      </c>
      <c r="V78" s="1" t="s">
        <v>1813</v>
      </c>
      <c r="W78" s="1" t="s">
        <v>33</v>
      </c>
      <c r="X78" s="1"/>
      <c r="Y78" s="3" t="str">
        <f>HYPERLINK("http://www.brill.com/product_id54526","http://www.brill.com/product_id54526")</f>
        <v>http://www.brill.com/product_id54526</v>
      </c>
    </row>
    <row r="79" spans="1:25">
      <c r="A79" s="1" t="s">
        <v>1187</v>
      </c>
      <c r="B79" s="1" t="s">
        <v>55</v>
      </c>
      <c r="C79" s="1" t="s">
        <v>56</v>
      </c>
      <c r="D79" s="2">
        <v>41214</v>
      </c>
      <c r="E79" s="1" t="s">
        <v>1188</v>
      </c>
      <c r="F79" s="1"/>
      <c r="G79" s="1" t="s">
        <v>1189</v>
      </c>
      <c r="H79" s="1" t="s">
        <v>1190</v>
      </c>
      <c r="I79" s="1" t="s">
        <v>1191</v>
      </c>
      <c r="J79" s="1" t="s">
        <v>1192</v>
      </c>
      <c r="K79" s="1" t="s">
        <v>1193</v>
      </c>
      <c r="L79" s="1" t="s">
        <v>52</v>
      </c>
      <c r="M79" s="1" t="s">
        <v>1194</v>
      </c>
      <c r="N79" s="1" t="s">
        <v>41</v>
      </c>
      <c r="O79" s="1" t="s">
        <v>1195</v>
      </c>
      <c r="P79" s="1" t="s">
        <v>1196</v>
      </c>
      <c r="Q79" s="1" t="s">
        <v>43</v>
      </c>
      <c r="R79" s="1" t="s">
        <v>1175</v>
      </c>
      <c r="S79" s="1" t="s">
        <v>68</v>
      </c>
      <c r="T79" s="1" t="s">
        <v>1197</v>
      </c>
      <c r="U79" s="1" t="s">
        <v>32</v>
      </c>
      <c r="V79" s="1" t="s">
        <v>1813</v>
      </c>
      <c r="W79" s="1" t="s">
        <v>33</v>
      </c>
      <c r="X79" s="1"/>
      <c r="Y79" s="3" t="str">
        <f>HYPERLINK("http://www.brill.com/product_id55385","http://www.brill.com/product_id55385")</f>
        <v>http://www.brill.com/product_id55385</v>
      </c>
    </row>
    <row r="80" spans="1:25">
      <c r="A80" s="1" t="s">
        <v>766</v>
      </c>
      <c r="B80" s="1" t="s">
        <v>55</v>
      </c>
      <c r="C80" s="1" t="s">
        <v>56</v>
      </c>
      <c r="D80" s="2">
        <v>41183</v>
      </c>
      <c r="E80" s="1" t="s">
        <v>767</v>
      </c>
      <c r="F80" s="1" t="s">
        <v>768</v>
      </c>
      <c r="G80" s="1" t="s">
        <v>769</v>
      </c>
      <c r="H80" s="1" t="s">
        <v>770</v>
      </c>
      <c r="I80" s="1" t="s">
        <v>771</v>
      </c>
      <c r="J80" s="1" t="s">
        <v>772</v>
      </c>
      <c r="K80" s="1" t="s">
        <v>773</v>
      </c>
      <c r="L80" s="1" t="s">
        <v>693</v>
      </c>
      <c r="M80" s="1"/>
      <c r="N80" s="1" t="s">
        <v>694</v>
      </c>
      <c r="O80" s="1"/>
      <c r="P80" s="1" t="s">
        <v>774</v>
      </c>
      <c r="Q80" s="1" t="s">
        <v>775</v>
      </c>
      <c r="R80" s="1" t="s">
        <v>776</v>
      </c>
      <c r="S80" s="1" t="s">
        <v>697</v>
      </c>
      <c r="T80" s="1" t="s">
        <v>777</v>
      </c>
      <c r="U80" s="1" t="s">
        <v>32</v>
      </c>
      <c r="V80" s="1" t="s">
        <v>1813</v>
      </c>
      <c r="W80" s="1" t="s">
        <v>33</v>
      </c>
      <c r="X80" s="1"/>
      <c r="Y80" s="3" t="str">
        <f>HYPERLINK("http://www.brill.com/product_id34527","http://www.brill.com/product_id34527")</f>
        <v>http://www.brill.com/product_id34527</v>
      </c>
    </row>
    <row r="81" spans="1:25">
      <c r="A81" s="1" t="s">
        <v>1076</v>
      </c>
      <c r="B81" s="1" t="s">
        <v>55</v>
      </c>
      <c r="C81" s="1" t="s">
        <v>56</v>
      </c>
      <c r="D81" s="2">
        <v>41122</v>
      </c>
      <c r="E81" s="1" t="s">
        <v>1077</v>
      </c>
      <c r="F81" s="1" t="s">
        <v>1078</v>
      </c>
      <c r="G81" s="1" t="s">
        <v>1079</v>
      </c>
      <c r="H81" s="1" t="s">
        <v>1080</v>
      </c>
      <c r="I81" s="1" t="s">
        <v>1081</v>
      </c>
      <c r="J81" s="1" t="s">
        <v>1082</v>
      </c>
      <c r="K81" s="1" t="s">
        <v>1083</v>
      </c>
      <c r="L81" s="1" t="s">
        <v>1084</v>
      </c>
      <c r="M81" s="1" t="s">
        <v>448</v>
      </c>
      <c r="N81" s="1" t="s">
        <v>1085</v>
      </c>
      <c r="O81" s="1" t="s">
        <v>242</v>
      </c>
      <c r="P81" s="1" t="s">
        <v>1086</v>
      </c>
      <c r="Q81" s="1" t="s">
        <v>329</v>
      </c>
      <c r="R81" s="1" t="s">
        <v>371</v>
      </c>
      <c r="S81" s="1" t="s">
        <v>68</v>
      </c>
      <c r="T81" s="1">
        <v>162</v>
      </c>
      <c r="U81" s="1" t="s">
        <v>32</v>
      </c>
      <c r="V81" s="1" t="s">
        <v>1813</v>
      </c>
      <c r="W81" s="1" t="s">
        <v>33</v>
      </c>
      <c r="X81" s="1"/>
      <c r="Y81" s="3" t="str">
        <f>HYPERLINK("http://www.brill.com/product_id50056","http://www.brill.com/product_id50056")</f>
        <v>http://www.brill.com/product_id50056</v>
      </c>
    </row>
    <row r="82" spans="1:25">
      <c r="A82" s="1" t="s">
        <v>1108</v>
      </c>
      <c r="B82" s="1" t="s">
        <v>55</v>
      </c>
      <c r="C82" s="1" t="s">
        <v>56</v>
      </c>
      <c r="D82" s="2">
        <v>41061</v>
      </c>
      <c r="E82" s="1" t="s">
        <v>1109</v>
      </c>
      <c r="F82" s="1" t="s">
        <v>1110</v>
      </c>
      <c r="G82" s="1" t="s">
        <v>1111</v>
      </c>
      <c r="H82" s="1" t="s">
        <v>1112</v>
      </c>
      <c r="I82" s="1" t="s">
        <v>1113</v>
      </c>
      <c r="J82" s="1" t="s">
        <v>1114</v>
      </c>
      <c r="K82" s="1" t="s">
        <v>1115</v>
      </c>
      <c r="L82" s="1" t="s">
        <v>322</v>
      </c>
      <c r="M82" s="1" t="s">
        <v>1116</v>
      </c>
      <c r="N82" s="1" t="s">
        <v>324</v>
      </c>
      <c r="O82" s="1" t="s">
        <v>1117</v>
      </c>
      <c r="P82" s="1" t="s">
        <v>1118</v>
      </c>
      <c r="Q82" s="1" t="s">
        <v>329</v>
      </c>
      <c r="R82" s="1" t="s">
        <v>371</v>
      </c>
      <c r="S82" s="1" t="s">
        <v>328</v>
      </c>
      <c r="T82" s="1">
        <v>20</v>
      </c>
      <c r="U82" s="1" t="s">
        <v>32</v>
      </c>
      <c r="V82" s="1" t="s">
        <v>1813</v>
      </c>
      <c r="W82" s="1" t="s">
        <v>33</v>
      </c>
      <c r="X82" s="1"/>
      <c r="Y82" s="3" t="str">
        <f>HYPERLINK("http://www.brill.com/product_id52345","http://www.brill.com/product_id52345")</f>
        <v>http://www.brill.com/product_id52345</v>
      </c>
    </row>
    <row r="83" spans="1:25">
      <c r="A83" s="1" t="s">
        <v>1119</v>
      </c>
      <c r="B83" s="1" t="s">
        <v>55</v>
      </c>
      <c r="C83" s="1" t="s">
        <v>56</v>
      </c>
      <c r="D83" s="2">
        <v>41030</v>
      </c>
      <c r="E83" s="1" t="s">
        <v>1120</v>
      </c>
      <c r="F83" s="1" t="s">
        <v>1121</v>
      </c>
      <c r="G83" s="1" t="s">
        <v>1122</v>
      </c>
      <c r="H83" s="1" t="s">
        <v>1123</v>
      </c>
      <c r="I83" s="1" t="s">
        <v>1124</v>
      </c>
      <c r="J83" s="1" t="s">
        <v>1125</v>
      </c>
      <c r="K83" s="1" t="s">
        <v>1126</v>
      </c>
      <c r="L83" s="1" t="s">
        <v>52</v>
      </c>
      <c r="M83" s="1" t="s">
        <v>860</v>
      </c>
      <c r="N83" s="1" t="s">
        <v>41</v>
      </c>
      <c r="O83" s="1" t="s">
        <v>862</v>
      </c>
      <c r="P83" s="1" t="s">
        <v>1127</v>
      </c>
      <c r="Q83" s="1" t="s">
        <v>1128</v>
      </c>
      <c r="R83" s="1" t="s">
        <v>1129</v>
      </c>
      <c r="S83" s="1" t="s">
        <v>71</v>
      </c>
      <c r="T83" s="1">
        <v>163</v>
      </c>
      <c r="U83" s="1" t="s">
        <v>32</v>
      </c>
      <c r="V83" s="1" t="s">
        <v>1813</v>
      </c>
      <c r="W83" s="1" t="s">
        <v>158</v>
      </c>
      <c r="X83" s="1"/>
      <c r="Y83" s="3" t="str">
        <f>HYPERLINK("http://www.brill.com/product_id52434","http://www.brill.com/product_id52434")</f>
        <v>http://www.brill.com/product_id52434</v>
      </c>
    </row>
    <row r="84" spans="1:25">
      <c r="A84" s="1" t="s">
        <v>1097</v>
      </c>
      <c r="B84" s="1" t="s">
        <v>55</v>
      </c>
      <c r="C84" s="1" t="s">
        <v>56</v>
      </c>
      <c r="D84" s="2">
        <v>40909</v>
      </c>
      <c r="E84" s="1" t="s">
        <v>1087</v>
      </c>
      <c r="F84" s="1" t="s">
        <v>1088</v>
      </c>
      <c r="G84" s="1" t="s">
        <v>1089</v>
      </c>
      <c r="H84" s="1" t="s">
        <v>1090</v>
      </c>
      <c r="I84" s="1" t="s">
        <v>1091</v>
      </c>
      <c r="J84" s="1" t="s">
        <v>1092</v>
      </c>
      <c r="K84" s="1" t="s">
        <v>1093</v>
      </c>
      <c r="L84" s="1" t="s">
        <v>52</v>
      </c>
      <c r="M84" s="1" t="s">
        <v>1094</v>
      </c>
      <c r="N84" s="1" t="s">
        <v>41</v>
      </c>
      <c r="O84" s="1" t="s">
        <v>1095</v>
      </c>
      <c r="P84" s="1" t="s">
        <v>1096</v>
      </c>
      <c r="Q84" s="1" t="s">
        <v>329</v>
      </c>
      <c r="R84" s="1" t="s">
        <v>371</v>
      </c>
      <c r="S84" s="1" t="s">
        <v>328</v>
      </c>
      <c r="T84" s="1">
        <v>19</v>
      </c>
      <c r="U84" s="1" t="s">
        <v>32</v>
      </c>
      <c r="V84" s="1" t="s">
        <v>1813</v>
      </c>
      <c r="W84" s="1" t="s">
        <v>33</v>
      </c>
      <c r="X84" s="1"/>
      <c r="Y84" s="3" t="str">
        <f>HYPERLINK("http://www.brill.com/product_id50384","http://www.brill.com/product_id50384")</f>
        <v>http://www.brill.com/product_id50384</v>
      </c>
    </row>
    <row r="85" spans="1:25">
      <c r="A85" s="1" t="s">
        <v>362</v>
      </c>
      <c r="B85" s="1" t="s">
        <v>55</v>
      </c>
      <c r="C85" s="1" t="s">
        <v>56</v>
      </c>
      <c r="D85" s="2">
        <v>40878</v>
      </c>
      <c r="E85" s="1" t="s">
        <v>363</v>
      </c>
      <c r="F85" s="1" t="s">
        <v>364</v>
      </c>
      <c r="G85" s="1" t="s">
        <v>365</v>
      </c>
      <c r="H85" s="1" t="s">
        <v>366</v>
      </c>
      <c r="I85" s="1" t="s">
        <v>367</v>
      </c>
      <c r="J85" s="1" t="s">
        <v>368</v>
      </c>
      <c r="K85" s="1" t="s">
        <v>369</v>
      </c>
      <c r="L85" s="1" t="s">
        <v>25</v>
      </c>
      <c r="M85" s="1"/>
      <c r="N85" s="1" t="s">
        <v>27</v>
      </c>
      <c r="O85" s="1"/>
      <c r="P85" s="1" t="s">
        <v>370</v>
      </c>
      <c r="Q85" s="1" t="s">
        <v>329</v>
      </c>
      <c r="R85" s="1" t="s">
        <v>371</v>
      </c>
      <c r="S85" s="1" t="s">
        <v>71</v>
      </c>
      <c r="T85" s="1">
        <v>158</v>
      </c>
      <c r="U85" s="1" t="s">
        <v>32</v>
      </c>
      <c r="V85" s="1" t="s">
        <v>1813</v>
      </c>
      <c r="W85" s="1" t="s">
        <v>33</v>
      </c>
      <c r="X85" s="1"/>
      <c r="Y85" s="3" t="str">
        <f>HYPERLINK("http://www.brill.com/product_id26523","http://www.brill.com/product_id26523")</f>
        <v>http://www.brill.com/product_id26523</v>
      </c>
    </row>
    <row r="86" spans="1:25">
      <c r="A86" s="1" t="s">
        <v>1056</v>
      </c>
      <c r="B86" s="1" t="s">
        <v>55</v>
      </c>
      <c r="C86" s="1" t="s">
        <v>56</v>
      </c>
      <c r="D86" s="2">
        <v>40848</v>
      </c>
      <c r="E86" s="1" t="s">
        <v>1057</v>
      </c>
      <c r="F86" s="1"/>
      <c r="G86" s="1" t="s">
        <v>1058</v>
      </c>
      <c r="H86" s="1" t="s">
        <v>1059</v>
      </c>
      <c r="I86" s="1" t="s">
        <v>1060</v>
      </c>
      <c r="J86" s="1" t="s">
        <v>1061</v>
      </c>
      <c r="K86" s="1" t="s">
        <v>1062</v>
      </c>
      <c r="L86" s="1" t="s">
        <v>832</v>
      </c>
      <c r="M86" s="1"/>
      <c r="N86" s="1" t="s">
        <v>518</v>
      </c>
      <c r="O86" s="1"/>
      <c r="P86" s="1"/>
      <c r="Q86" s="1" t="s">
        <v>1063</v>
      </c>
      <c r="R86" s="1" t="s">
        <v>1064</v>
      </c>
      <c r="S86" s="1"/>
      <c r="T86" s="1"/>
      <c r="U86" s="1" t="s">
        <v>32</v>
      </c>
      <c r="V86" s="1" t="s">
        <v>1813</v>
      </c>
      <c r="W86" s="1" t="s">
        <v>33</v>
      </c>
      <c r="X86" s="1"/>
      <c r="Y86" s="3" t="str">
        <f>HYPERLINK("http://www.brill.com/product_id50052","http://www.brill.com/product_id50052")</f>
        <v>http://www.brill.com/product_id50052</v>
      </c>
    </row>
    <row r="87" spans="1:25">
      <c r="A87" s="1" t="s">
        <v>1022</v>
      </c>
      <c r="B87" s="1" t="s">
        <v>55</v>
      </c>
      <c r="C87" s="1" t="s">
        <v>56</v>
      </c>
      <c r="D87" s="2">
        <v>40817</v>
      </c>
      <c r="E87" s="1" t="s">
        <v>1023</v>
      </c>
      <c r="F87" s="1"/>
      <c r="G87" s="1" t="s">
        <v>1024</v>
      </c>
      <c r="H87" s="1" t="s">
        <v>1025</v>
      </c>
      <c r="I87" s="1" t="s">
        <v>1026</v>
      </c>
      <c r="J87" s="1" t="s">
        <v>1027</v>
      </c>
      <c r="K87" s="1" t="s">
        <v>1028</v>
      </c>
      <c r="L87" s="1" t="s">
        <v>61</v>
      </c>
      <c r="M87" s="1" t="s">
        <v>1029</v>
      </c>
      <c r="N87" s="1" t="s">
        <v>63</v>
      </c>
      <c r="O87" s="1" t="s">
        <v>1030</v>
      </c>
      <c r="P87" s="1" t="s">
        <v>1031</v>
      </c>
      <c r="Q87" s="1" t="s">
        <v>80</v>
      </c>
      <c r="R87" s="1" t="s">
        <v>81</v>
      </c>
      <c r="S87" s="1" t="s">
        <v>1032</v>
      </c>
      <c r="T87" s="1">
        <v>41</v>
      </c>
      <c r="U87" s="1" t="s">
        <v>32</v>
      </c>
      <c r="V87" s="1" t="s">
        <v>1813</v>
      </c>
      <c r="W87" s="1" t="s">
        <v>629</v>
      </c>
      <c r="X87" s="1"/>
      <c r="Y87" s="3" t="str">
        <f>HYPERLINK("http://www.brill.com/product_id47428","http://www.brill.com/product_id47428")</f>
        <v>http://www.brill.com/product_id47428</v>
      </c>
    </row>
    <row r="88" spans="1:25">
      <c r="A88" s="1" t="s">
        <v>1033</v>
      </c>
      <c r="B88" s="1" t="s">
        <v>55</v>
      </c>
      <c r="C88" s="1" t="s">
        <v>56</v>
      </c>
      <c r="D88" s="2">
        <v>40817</v>
      </c>
      <c r="E88" s="1" t="s">
        <v>1034</v>
      </c>
      <c r="F88" s="1" t="s">
        <v>1035</v>
      </c>
      <c r="G88" s="1" t="s">
        <v>1036</v>
      </c>
      <c r="H88" s="1" t="s">
        <v>1037</v>
      </c>
      <c r="I88" s="1" t="s">
        <v>1038</v>
      </c>
      <c r="J88" s="1" t="s">
        <v>1039</v>
      </c>
      <c r="K88" s="1" t="s">
        <v>1040</v>
      </c>
      <c r="L88" s="1" t="s">
        <v>832</v>
      </c>
      <c r="M88" s="1"/>
      <c r="N88" s="1" t="s">
        <v>518</v>
      </c>
      <c r="O88" s="1"/>
      <c r="P88" s="1" t="s">
        <v>1041</v>
      </c>
      <c r="Q88" s="1" t="s">
        <v>1042</v>
      </c>
      <c r="R88" s="1" t="s">
        <v>1043</v>
      </c>
      <c r="S88" s="1" t="s">
        <v>68</v>
      </c>
      <c r="T88" s="1">
        <v>157</v>
      </c>
      <c r="U88" s="1" t="s">
        <v>32</v>
      </c>
      <c r="V88" s="1" t="s">
        <v>1813</v>
      </c>
      <c r="W88" s="1" t="s">
        <v>33</v>
      </c>
      <c r="X88" s="1"/>
      <c r="Y88" s="3" t="str">
        <f>HYPERLINK("http://www.brill.com/product_id48842","http://www.brill.com/product_id48842")</f>
        <v>http://www.brill.com/product_id48842</v>
      </c>
    </row>
    <row r="89" spans="1:25">
      <c r="A89" s="1" t="s">
        <v>1044</v>
      </c>
      <c r="B89" s="1" t="s">
        <v>55</v>
      </c>
      <c r="C89" s="1" t="s">
        <v>56</v>
      </c>
      <c r="D89" s="2">
        <v>40817</v>
      </c>
      <c r="E89" s="1" t="s">
        <v>1045</v>
      </c>
      <c r="F89" s="1"/>
      <c r="G89" s="1" t="s">
        <v>1046</v>
      </c>
      <c r="H89" s="1" t="s">
        <v>1047</v>
      </c>
      <c r="I89" s="1" t="s">
        <v>1048</v>
      </c>
      <c r="J89" s="1" t="s">
        <v>1049</v>
      </c>
      <c r="K89" s="1" t="s">
        <v>1050</v>
      </c>
      <c r="L89" s="1" t="s">
        <v>52</v>
      </c>
      <c r="M89" s="1" t="s">
        <v>1051</v>
      </c>
      <c r="N89" s="1" t="s">
        <v>41</v>
      </c>
      <c r="O89" s="1" t="s">
        <v>1052</v>
      </c>
      <c r="P89" s="1" t="s">
        <v>1053</v>
      </c>
      <c r="Q89" s="1" t="s">
        <v>382</v>
      </c>
      <c r="R89" s="1" t="s">
        <v>1054</v>
      </c>
      <c r="S89" s="1" t="s">
        <v>68</v>
      </c>
      <c r="T89" s="1" t="s">
        <v>1055</v>
      </c>
      <c r="U89" s="1" t="s">
        <v>32</v>
      </c>
      <c r="V89" s="1" t="s">
        <v>1813</v>
      </c>
      <c r="W89" s="1" t="s">
        <v>158</v>
      </c>
      <c r="X89" s="1" t="s">
        <v>170</v>
      </c>
      <c r="Y89" s="3" t="str">
        <f>HYPERLINK("http://www.brill.com/product_id49450","http://www.brill.com/product_id49450")</f>
        <v>http://www.brill.com/product_id49450</v>
      </c>
    </row>
    <row r="90" spans="1:25">
      <c r="A90" s="1" t="s">
        <v>937</v>
      </c>
      <c r="B90" s="1" t="s">
        <v>55</v>
      </c>
      <c r="C90" s="1" t="s">
        <v>56</v>
      </c>
      <c r="D90" s="2">
        <v>40787</v>
      </c>
      <c r="E90" s="1" t="s">
        <v>938</v>
      </c>
      <c r="F90" s="1" t="s">
        <v>939</v>
      </c>
      <c r="G90" s="1" t="s">
        <v>940</v>
      </c>
      <c r="H90" s="1" t="s">
        <v>941</v>
      </c>
      <c r="I90" s="1" t="s">
        <v>942</v>
      </c>
      <c r="J90" s="1" t="s">
        <v>943</v>
      </c>
      <c r="K90" s="1" t="s">
        <v>944</v>
      </c>
      <c r="L90" s="1" t="s">
        <v>40</v>
      </c>
      <c r="M90" s="1" t="s">
        <v>945</v>
      </c>
      <c r="N90" s="1" t="s">
        <v>41</v>
      </c>
      <c r="O90" s="1" t="s">
        <v>946</v>
      </c>
      <c r="P90" s="1" t="s">
        <v>947</v>
      </c>
      <c r="Q90" s="1" t="s">
        <v>43</v>
      </c>
      <c r="R90" s="1" t="s">
        <v>395</v>
      </c>
      <c r="S90" s="1" t="s">
        <v>440</v>
      </c>
      <c r="T90" s="1">
        <v>53</v>
      </c>
      <c r="U90" s="1" t="s">
        <v>32</v>
      </c>
      <c r="V90" s="1" t="s">
        <v>1813</v>
      </c>
      <c r="W90" s="1" t="s">
        <v>33</v>
      </c>
      <c r="X90" s="1"/>
      <c r="Y90" s="3" t="str">
        <f>HYPERLINK("http://www.brill.com/product_id42039","http://www.brill.com/product_id42039")</f>
        <v>http://www.brill.com/product_id42039</v>
      </c>
    </row>
    <row r="91" spans="1:25">
      <c r="A91" s="1" t="s">
        <v>1003</v>
      </c>
      <c r="B91" s="1" t="s">
        <v>55</v>
      </c>
      <c r="C91" s="1" t="s">
        <v>56</v>
      </c>
      <c r="D91" s="2">
        <v>40756</v>
      </c>
      <c r="E91" s="1" t="s">
        <v>1004</v>
      </c>
      <c r="F91" s="1" t="s">
        <v>1005</v>
      </c>
      <c r="G91" s="1" t="s">
        <v>1006</v>
      </c>
      <c r="H91" s="1" t="s">
        <v>1007</v>
      </c>
      <c r="I91" s="1" t="s">
        <v>1008</v>
      </c>
      <c r="J91" s="1" t="s">
        <v>1009</v>
      </c>
      <c r="K91" s="1" t="s">
        <v>1010</v>
      </c>
      <c r="L91" s="1" t="s">
        <v>52</v>
      </c>
      <c r="M91" s="1" t="s">
        <v>1011</v>
      </c>
      <c r="N91" s="1" t="s">
        <v>41</v>
      </c>
      <c r="O91" s="1" t="s">
        <v>1012</v>
      </c>
      <c r="P91" s="1" t="s">
        <v>1013</v>
      </c>
      <c r="Q91" s="1" t="s">
        <v>43</v>
      </c>
      <c r="R91" s="1" t="s">
        <v>395</v>
      </c>
      <c r="S91" s="1" t="s">
        <v>71</v>
      </c>
      <c r="T91" s="1">
        <v>156</v>
      </c>
      <c r="U91" s="1" t="s">
        <v>32</v>
      </c>
      <c r="V91" s="1" t="s">
        <v>1813</v>
      </c>
      <c r="W91" s="1" t="s">
        <v>33</v>
      </c>
      <c r="X91" s="1"/>
      <c r="Y91" s="3" t="str">
        <f>HYPERLINK("http://www.brill.com/product_id46840","http://www.brill.com/product_id46840")</f>
        <v>http://www.brill.com/product_id46840</v>
      </c>
    </row>
    <row r="92" spans="1:25">
      <c r="A92" s="1" t="s">
        <v>657</v>
      </c>
      <c r="B92" s="1" t="s">
        <v>55</v>
      </c>
      <c r="C92" s="1" t="s">
        <v>56</v>
      </c>
      <c r="D92" s="2">
        <v>40695</v>
      </c>
      <c r="E92" s="1" t="s">
        <v>658</v>
      </c>
      <c r="F92" s="1"/>
      <c r="G92" s="1" t="s">
        <v>659</v>
      </c>
      <c r="H92" s="1" t="s">
        <v>660</v>
      </c>
      <c r="I92" s="1" t="s">
        <v>661</v>
      </c>
      <c r="J92" s="1" t="s">
        <v>662</v>
      </c>
      <c r="K92" s="1" t="s">
        <v>663</v>
      </c>
      <c r="L92" s="1" t="s">
        <v>25</v>
      </c>
      <c r="M92" s="1" t="s">
        <v>664</v>
      </c>
      <c r="N92" s="1" t="s">
        <v>27</v>
      </c>
      <c r="O92" s="1" t="s">
        <v>665</v>
      </c>
      <c r="P92" s="1" t="s">
        <v>666</v>
      </c>
      <c r="Q92" s="1" t="s">
        <v>626</v>
      </c>
      <c r="R92" s="1" t="s">
        <v>627</v>
      </c>
      <c r="S92" s="1" t="s">
        <v>129</v>
      </c>
      <c r="T92" s="1">
        <v>28</v>
      </c>
      <c r="U92" s="1" t="s">
        <v>32</v>
      </c>
      <c r="V92" s="1" t="s">
        <v>1813</v>
      </c>
      <c r="W92" s="1" t="s">
        <v>33</v>
      </c>
      <c r="X92" s="1"/>
      <c r="Y92" s="3" t="str">
        <f>HYPERLINK("http://www.brill.com/product_id32862","http://www.brill.com/product_id32862")</f>
        <v>http://www.brill.com/product_id32862</v>
      </c>
    </row>
    <row r="93" spans="1:25">
      <c r="A93" s="1" t="s">
        <v>961</v>
      </c>
      <c r="B93" s="1" t="s">
        <v>55</v>
      </c>
      <c r="C93" s="1" t="s">
        <v>56</v>
      </c>
      <c r="D93" s="2">
        <v>40664</v>
      </c>
      <c r="E93" s="1" t="s">
        <v>962</v>
      </c>
      <c r="F93" s="1"/>
      <c r="G93" s="1" t="s">
        <v>963</v>
      </c>
      <c r="H93" s="1" t="s">
        <v>964</v>
      </c>
      <c r="I93" s="1" t="s">
        <v>965</v>
      </c>
      <c r="J93" s="1" t="s">
        <v>966</v>
      </c>
      <c r="K93" s="1" t="s">
        <v>967</v>
      </c>
      <c r="L93" s="1" t="s">
        <v>61</v>
      </c>
      <c r="M93" s="1"/>
      <c r="N93" s="1" t="s">
        <v>63</v>
      </c>
      <c r="O93" s="1"/>
      <c r="P93" s="1" t="s">
        <v>968</v>
      </c>
      <c r="Q93" s="1" t="s">
        <v>43</v>
      </c>
      <c r="R93" s="1" t="s">
        <v>395</v>
      </c>
      <c r="S93" s="1" t="s">
        <v>71</v>
      </c>
      <c r="T93" s="1">
        <v>155</v>
      </c>
      <c r="U93" s="1" t="s">
        <v>32</v>
      </c>
      <c r="V93" s="1" t="s">
        <v>1813</v>
      </c>
      <c r="W93" s="1" t="s">
        <v>33</v>
      </c>
      <c r="X93" s="1"/>
      <c r="Y93" s="3" t="str">
        <f>HYPERLINK("http://www.brill.com/product_id44228","http://www.brill.com/product_id44228")</f>
        <v>http://www.brill.com/product_id44228</v>
      </c>
    </row>
    <row r="94" spans="1:25">
      <c r="A94" s="1" t="s">
        <v>396</v>
      </c>
      <c r="B94" s="1" t="s">
        <v>55</v>
      </c>
      <c r="C94" s="1" t="s">
        <v>56</v>
      </c>
      <c r="D94" s="2">
        <v>40603</v>
      </c>
      <c r="E94" s="1" t="s">
        <v>397</v>
      </c>
      <c r="F94" s="1" t="s">
        <v>398</v>
      </c>
      <c r="G94" s="1" t="s">
        <v>399</v>
      </c>
      <c r="H94" s="1" t="s">
        <v>400</v>
      </c>
      <c r="I94" s="1" t="s">
        <v>401</v>
      </c>
      <c r="J94" s="1" t="s">
        <v>402</v>
      </c>
      <c r="K94" s="1" t="s">
        <v>403</v>
      </c>
      <c r="L94" s="1" t="s">
        <v>154</v>
      </c>
      <c r="M94" s="1" t="s">
        <v>53</v>
      </c>
      <c r="N94" s="1" t="s">
        <v>156</v>
      </c>
      <c r="O94" s="1" t="s">
        <v>41</v>
      </c>
      <c r="P94" s="1" t="s">
        <v>404</v>
      </c>
      <c r="Q94" s="1" t="s">
        <v>43</v>
      </c>
      <c r="R94" s="1" t="s">
        <v>395</v>
      </c>
      <c r="S94" s="1" t="s">
        <v>179</v>
      </c>
      <c r="T94" s="1">
        <v>50</v>
      </c>
      <c r="U94" s="1" t="s">
        <v>32</v>
      </c>
      <c r="V94" s="1" t="s">
        <v>1813</v>
      </c>
      <c r="W94" s="1" t="s">
        <v>33</v>
      </c>
      <c r="X94" s="1"/>
      <c r="Y94" s="3" t="str">
        <f>HYPERLINK("http://www.brill.com/product_id26601","http://www.brill.com/product_id26601")</f>
        <v>http://www.brill.com/product_id26601</v>
      </c>
    </row>
    <row r="95" spans="1:25">
      <c r="A95" s="1" t="s">
        <v>981</v>
      </c>
      <c r="B95" s="1" t="s">
        <v>55</v>
      </c>
      <c r="C95" s="1" t="s">
        <v>56</v>
      </c>
      <c r="D95" s="2">
        <v>40544</v>
      </c>
      <c r="E95" s="1" t="s">
        <v>982</v>
      </c>
      <c r="F95" s="1"/>
      <c r="G95" s="1" t="s">
        <v>983</v>
      </c>
      <c r="H95" s="1" t="s">
        <v>984</v>
      </c>
      <c r="I95" s="1" t="s">
        <v>985</v>
      </c>
      <c r="J95" s="1" t="s">
        <v>986</v>
      </c>
      <c r="K95" s="1" t="s">
        <v>987</v>
      </c>
      <c r="L95" s="1" t="s">
        <v>25</v>
      </c>
      <c r="M95" s="1" t="s">
        <v>988</v>
      </c>
      <c r="N95" s="1" t="s">
        <v>27</v>
      </c>
      <c r="O95" s="1" t="s">
        <v>989</v>
      </c>
      <c r="P95" s="1">
        <v>568</v>
      </c>
      <c r="Q95" s="1" t="s">
        <v>373</v>
      </c>
      <c r="R95" s="1" t="s">
        <v>348</v>
      </c>
      <c r="S95" s="1" t="s">
        <v>68</v>
      </c>
      <c r="T95" s="1" t="s">
        <v>990</v>
      </c>
      <c r="U95" s="1" t="s">
        <v>32</v>
      </c>
      <c r="V95" s="1" t="s">
        <v>1813</v>
      </c>
      <c r="W95" s="1" t="s">
        <v>158</v>
      </c>
      <c r="X95" s="1" t="s">
        <v>629</v>
      </c>
      <c r="Y95" s="3" t="str">
        <f>HYPERLINK("http://www.brill.com/product_id45687","http://www.brill.com/product_id45687")</f>
        <v>http://www.brill.com/product_id45687</v>
      </c>
    </row>
    <row r="96" spans="1:25">
      <c r="A96" s="1" t="s">
        <v>630</v>
      </c>
      <c r="B96" s="1" t="s">
        <v>55</v>
      </c>
      <c r="C96" s="1" t="s">
        <v>56</v>
      </c>
      <c r="D96" s="2">
        <v>40513</v>
      </c>
      <c r="E96" s="1" t="s">
        <v>631</v>
      </c>
      <c r="F96" s="1"/>
      <c r="G96" s="1" t="s">
        <v>632</v>
      </c>
      <c r="H96" s="1" t="s">
        <v>633</v>
      </c>
      <c r="I96" s="1" t="s">
        <v>634</v>
      </c>
      <c r="J96" s="1" t="s">
        <v>635</v>
      </c>
      <c r="K96" s="1" t="s">
        <v>636</v>
      </c>
      <c r="L96" s="1" t="s">
        <v>154</v>
      </c>
      <c r="M96" s="1" t="s">
        <v>637</v>
      </c>
      <c r="N96" s="1" t="s">
        <v>156</v>
      </c>
      <c r="O96" s="1" t="s">
        <v>357</v>
      </c>
      <c r="P96" s="1" t="s">
        <v>638</v>
      </c>
      <c r="Q96" s="1" t="s">
        <v>43</v>
      </c>
      <c r="R96" s="1" t="s">
        <v>395</v>
      </c>
      <c r="S96" s="1" t="s">
        <v>179</v>
      </c>
      <c r="T96" s="1">
        <v>49</v>
      </c>
      <c r="U96" s="1" t="s">
        <v>32</v>
      </c>
      <c r="V96" s="1" t="s">
        <v>1813</v>
      </c>
      <c r="W96" s="1" t="s">
        <v>33</v>
      </c>
      <c r="X96" s="1"/>
      <c r="Y96" s="3" t="str">
        <f>HYPERLINK("http://www.brill.com/product_id30352","http://www.brill.com/product_id30352")</f>
        <v>http://www.brill.com/product_id30352</v>
      </c>
    </row>
    <row r="97" spans="1:25">
      <c r="A97" s="1" t="s">
        <v>597</v>
      </c>
      <c r="B97" s="1" t="s">
        <v>55</v>
      </c>
      <c r="C97" s="1" t="s">
        <v>56</v>
      </c>
      <c r="D97" s="2">
        <v>40483</v>
      </c>
      <c r="E97" s="1" t="s">
        <v>598</v>
      </c>
      <c r="F97" s="1" t="s">
        <v>599</v>
      </c>
      <c r="G97" s="1" t="s">
        <v>600</v>
      </c>
      <c r="H97" s="1" t="s">
        <v>601</v>
      </c>
      <c r="I97" s="1" t="s">
        <v>602</v>
      </c>
      <c r="J97" s="1" t="s">
        <v>603</v>
      </c>
      <c r="K97" s="1" t="s">
        <v>604</v>
      </c>
      <c r="L97" s="1" t="s">
        <v>154</v>
      </c>
      <c r="M97" s="1" t="s">
        <v>53</v>
      </c>
      <c r="N97" s="1" t="s">
        <v>156</v>
      </c>
      <c r="O97" s="1" t="s">
        <v>41</v>
      </c>
      <c r="P97" s="1" t="s">
        <v>605</v>
      </c>
      <c r="Q97" s="1" t="s">
        <v>606</v>
      </c>
      <c r="R97" s="1" t="s">
        <v>607</v>
      </c>
      <c r="S97" s="1" t="s">
        <v>179</v>
      </c>
      <c r="T97" s="1">
        <v>47</v>
      </c>
      <c r="U97" s="1" t="s">
        <v>32</v>
      </c>
      <c r="V97" s="1" t="s">
        <v>1813</v>
      </c>
      <c r="W97" s="1" t="s">
        <v>33</v>
      </c>
      <c r="X97" s="1"/>
      <c r="Y97" s="3" t="str">
        <f>HYPERLINK("http://www.brill.com/product_id30326","http://www.brill.com/product_id30326")</f>
        <v>http://www.brill.com/product_id30326</v>
      </c>
    </row>
    <row r="98" spans="1:25">
      <c r="A98" s="1" t="s">
        <v>927</v>
      </c>
      <c r="B98" s="1" t="s">
        <v>55</v>
      </c>
      <c r="C98" s="1" t="s">
        <v>56</v>
      </c>
      <c r="D98" s="2">
        <v>40483</v>
      </c>
      <c r="E98" s="1" t="s">
        <v>928</v>
      </c>
      <c r="F98" s="1" t="s">
        <v>929</v>
      </c>
      <c r="G98" s="1" t="s">
        <v>930</v>
      </c>
      <c r="H98" s="1" t="s">
        <v>931</v>
      </c>
      <c r="I98" s="1" t="s">
        <v>932</v>
      </c>
      <c r="J98" s="1" t="s">
        <v>933</v>
      </c>
      <c r="K98" s="1" t="s">
        <v>934</v>
      </c>
      <c r="L98" s="1" t="s">
        <v>935</v>
      </c>
      <c r="M98" s="1"/>
      <c r="N98" s="1" t="s">
        <v>862</v>
      </c>
      <c r="O98" s="1"/>
      <c r="P98" s="1" t="s">
        <v>936</v>
      </c>
      <c r="Q98" s="1" t="s">
        <v>373</v>
      </c>
      <c r="R98" s="1" t="s">
        <v>348</v>
      </c>
      <c r="S98" s="1" t="s">
        <v>68</v>
      </c>
      <c r="T98" s="1">
        <v>151</v>
      </c>
      <c r="U98" s="1" t="s">
        <v>32</v>
      </c>
      <c r="V98" s="1" t="s">
        <v>1813</v>
      </c>
      <c r="W98" s="1" t="s">
        <v>33</v>
      </c>
      <c r="X98" s="1"/>
      <c r="Y98" s="3" t="str">
        <f>HYPERLINK("http://www.brill.com/product_id40012","http://www.brill.com/product_id40012")</f>
        <v>http://www.brill.com/product_id40012</v>
      </c>
    </row>
    <row r="99" spans="1:25">
      <c r="A99" s="1" t="s">
        <v>461</v>
      </c>
      <c r="B99" s="1" t="s">
        <v>55</v>
      </c>
      <c r="C99" s="1" t="s">
        <v>56</v>
      </c>
      <c r="D99" s="2">
        <v>40452</v>
      </c>
      <c r="E99" s="1" t="s">
        <v>462</v>
      </c>
      <c r="F99" s="1" t="s">
        <v>463</v>
      </c>
      <c r="G99" s="1" t="s">
        <v>464</v>
      </c>
      <c r="H99" s="1" t="s">
        <v>465</v>
      </c>
      <c r="I99" s="1" t="s">
        <v>466</v>
      </c>
      <c r="J99" s="1" t="s">
        <v>467</v>
      </c>
      <c r="K99" s="1" t="s">
        <v>468</v>
      </c>
      <c r="L99" s="1" t="s">
        <v>154</v>
      </c>
      <c r="M99" s="1" t="s">
        <v>53</v>
      </c>
      <c r="N99" s="1" t="s">
        <v>156</v>
      </c>
      <c r="O99" s="1" t="s">
        <v>41</v>
      </c>
      <c r="P99" s="1" t="s">
        <v>469</v>
      </c>
      <c r="Q99" s="1" t="s">
        <v>470</v>
      </c>
      <c r="R99" s="1" t="s">
        <v>471</v>
      </c>
      <c r="S99" s="1" t="s">
        <v>179</v>
      </c>
      <c r="T99" s="1">
        <v>48</v>
      </c>
      <c r="U99" s="1" t="s">
        <v>32</v>
      </c>
      <c r="V99" s="1" t="s">
        <v>1813</v>
      </c>
      <c r="W99" s="1" t="s">
        <v>33</v>
      </c>
      <c r="X99" s="1"/>
      <c r="Y99" s="3" t="str">
        <f>HYPERLINK("http://www.brill.com/product_id27205","http://www.brill.com/product_id27205")</f>
        <v>http://www.brill.com/product_id27205</v>
      </c>
    </row>
    <row r="100" spans="1:25">
      <c r="A100" s="1" t="s">
        <v>384</v>
      </c>
      <c r="B100" s="1" t="s">
        <v>55</v>
      </c>
      <c r="C100" s="1" t="s">
        <v>56</v>
      </c>
      <c r="D100" s="2">
        <v>40452</v>
      </c>
      <c r="E100" s="1" t="s">
        <v>385</v>
      </c>
      <c r="F100" s="1" t="s">
        <v>386</v>
      </c>
      <c r="G100" s="1" t="s">
        <v>387</v>
      </c>
      <c r="H100" s="1" t="s">
        <v>388</v>
      </c>
      <c r="I100" s="1" t="s">
        <v>389</v>
      </c>
      <c r="J100" s="1" t="s">
        <v>390</v>
      </c>
      <c r="K100" s="1" t="s">
        <v>391</v>
      </c>
      <c r="L100" s="1" t="s">
        <v>52</v>
      </c>
      <c r="M100" s="1" t="s">
        <v>392</v>
      </c>
      <c r="N100" s="1" t="s">
        <v>41</v>
      </c>
      <c r="O100" s="1" t="s">
        <v>393</v>
      </c>
      <c r="P100" s="1" t="s">
        <v>394</v>
      </c>
      <c r="Q100" s="1" t="s">
        <v>43</v>
      </c>
      <c r="R100" s="1" t="s">
        <v>395</v>
      </c>
      <c r="S100" s="1" t="s">
        <v>68</v>
      </c>
      <c r="T100" s="1">
        <v>152</v>
      </c>
      <c r="U100" s="1" t="s">
        <v>32</v>
      </c>
      <c r="V100" s="1" t="s">
        <v>1813</v>
      </c>
      <c r="W100" s="1" t="s">
        <v>33</v>
      </c>
      <c r="X100" s="1"/>
      <c r="Y100" s="3" t="str">
        <f>HYPERLINK("http://www.brill.com/product_id26295","http://www.brill.com/product_id26295")</f>
        <v>http://www.brill.com/product_id26295</v>
      </c>
    </row>
    <row r="101" spans="1:25">
      <c r="A101" s="1" t="s">
        <v>755</v>
      </c>
      <c r="B101" s="1" t="s">
        <v>55</v>
      </c>
      <c r="C101" s="1" t="s">
        <v>56</v>
      </c>
      <c r="D101" s="2">
        <v>40360</v>
      </c>
      <c r="E101" s="1" t="s">
        <v>756</v>
      </c>
      <c r="F101" s="1" t="s">
        <v>757</v>
      </c>
      <c r="G101" s="1" t="s">
        <v>758</v>
      </c>
      <c r="H101" s="1" t="s">
        <v>759</v>
      </c>
      <c r="I101" s="1" t="s">
        <v>760</v>
      </c>
      <c r="J101" s="1" t="s">
        <v>761</v>
      </c>
      <c r="K101" s="1" t="s">
        <v>762</v>
      </c>
      <c r="L101" s="1" t="s">
        <v>40</v>
      </c>
      <c r="M101" s="1" t="s">
        <v>763</v>
      </c>
      <c r="N101" s="1" t="s">
        <v>41</v>
      </c>
      <c r="O101" s="1" t="s">
        <v>764</v>
      </c>
      <c r="P101" s="1" t="s">
        <v>765</v>
      </c>
      <c r="Q101" s="1" t="s">
        <v>720</v>
      </c>
      <c r="R101" s="1" t="s">
        <v>67</v>
      </c>
      <c r="S101" s="1" t="s">
        <v>440</v>
      </c>
      <c r="T101" s="1">
        <v>50</v>
      </c>
      <c r="U101" s="1" t="s">
        <v>32</v>
      </c>
      <c r="V101" s="1" t="s">
        <v>1813</v>
      </c>
      <c r="W101" s="1" t="s">
        <v>33</v>
      </c>
      <c r="X101" s="1"/>
      <c r="Y101" s="3" t="str">
        <f>HYPERLINK("http://www.brill.com/product_id33697","http://www.brill.com/product_id33697")</f>
        <v>http://www.brill.com/product_id33697</v>
      </c>
    </row>
    <row r="102" spans="1:25">
      <c r="A102" s="1" t="s">
        <v>897</v>
      </c>
      <c r="B102" s="1" t="s">
        <v>55</v>
      </c>
      <c r="C102" s="1" t="s">
        <v>56</v>
      </c>
      <c r="D102" s="2">
        <v>40299</v>
      </c>
      <c r="E102" s="1" t="s">
        <v>898</v>
      </c>
      <c r="F102" s="1"/>
      <c r="G102" s="1" t="s">
        <v>899</v>
      </c>
      <c r="H102" s="1" t="s">
        <v>900</v>
      </c>
      <c r="I102" s="1" t="s">
        <v>901</v>
      </c>
      <c r="J102" s="1"/>
      <c r="K102" s="1" t="s">
        <v>902</v>
      </c>
      <c r="L102" s="1" t="s">
        <v>903</v>
      </c>
      <c r="M102" s="1" t="s">
        <v>904</v>
      </c>
      <c r="N102" s="1" t="s">
        <v>905</v>
      </c>
      <c r="O102" s="1" t="s">
        <v>93</v>
      </c>
      <c r="P102" s="1" t="s">
        <v>906</v>
      </c>
      <c r="Q102" s="1" t="s">
        <v>907</v>
      </c>
      <c r="R102" s="1" t="s">
        <v>908</v>
      </c>
      <c r="S102" s="1" t="s">
        <v>179</v>
      </c>
      <c r="T102" s="1">
        <v>46</v>
      </c>
      <c r="U102" s="1" t="s">
        <v>32</v>
      </c>
      <c r="V102" s="1" t="s">
        <v>1813</v>
      </c>
      <c r="W102" s="1" t="s">
        <v>33</v>
      </c>
      <c r="X102" s="1"/>
      <c r="Y102" s="3" t="str">
        <f>HYPERLINK("http://www.brill.com/product_id41846","http://www.brill.com/product_id41846")</f>
        <v>http://www.brill.com/product_id41846</v>
      </c>
    </row>
    <row r="103" spans="1:25">
      <c r="A103" s="1" t="s">
        <v>711</v>
      </c>
      <c r="B103" s="1" t="s">
        <v>55</v>
      </c>
      <c r="C103" s="1" t="s">
        <v>56</v>
      </c>
      <c r="D103" s="2">
        <v>40299</v>
      </c>
      <c r="E103" s="1" t="s">
        <v>712</v>
      </c>
      <c r="F103" s="1" t="s">
        <v>713</v>
      </c>
      <c r="G103" s="1" t="s">
        <v>714</v>
      </c>
      <c r="H103" s="1" t="s">
        <v>715</v>
      </c>
      <c r="I103" s="1" t="s">
        <v>716</v>
      </c>
      <c r="J103" s="1" t="s">
        <v>717</v>
      </c>
      <c r="K103" s="1" t="s">
        <v>718</v>
      </c>
      <c r="L103" s="1" t="s">
        <v>154</v>
      </c>
      <c r="M103" s="1" t="s">
        <v>155</v>
      </c>
      <c r="N103" s="1" t="s">
        <v>156</v>
      </c>
      <c r="O103" s="1" t="s">
        <v>41</v>
      </c>
      <c r="P103" s="1" t="s">
        <v>719</v>
      </c>
      <c r="Q103" s="1" t="s">
        <v>720</v>
      </c>
      <c r="R103" s="1" t="s">
        <v>67</v>
      </c>
      <c r="S103" s="1" t="s">
        <v>179</v>
      </c>
      <c r="T103" s="1">
        <v>44</v>
      </c>
      <c r="U103" s="1" t="s">
        <v>32</v>
      </c>
      <c r="V103" s="1" t="s">
        <v>1813</v>
      </c>
      <c r="W103" s="1" t="s">
        <v>33</v>
      </c>
      <c r="X103" s="1"/>
      <c r="Y103" s="3" t="str">
        <f>HYPERLINK("http://www.brill.com/product_id34371","http://www.brill.com/product_id34371")</f>
        <v>http://www.brill.com/product_id34371</v>
      </c>
    </row>
    <row r="104" spans="1:25">
      <c r="A104" s="1" t="s">
        <v>918</v>
      </c>
      <c r="B104" s="1" t="s">
        <v>55</v>
      </c>
      <c r="C104" s="1" t="s">
        <v>56</v>
      </c>
      <c r="D104" s="2">
        <v>40269</v>
      </c>
      <c r="E104" s="1" t="s">
        <v>919</v>
      </c>
      <c r="F104" s="1" t="s">
        <v>920</v>
      </c>
      <c r="G104" s="1" t="s">
        <v>921</v>
      </c>
      <c r="H104" s="1" t="s">
        <v>922</v>
      </c>
      <c r="I104" s="1" t="s">
        <v>923</v>
      </c>
      <c r="J104" s="1" t="s">
        <v>924</v>
      </c>
      <c r="K104" s="1" t="s">
        <v>925</v>
      </c>
      <c r="L104" s="1" t="s">
        <v>25</v>
      </c>
      <c r="M104" s="1"/>
      <c r="N104" s="1" t="s">
        <v>27</v>
      </c>
      <c r="O104" s="1"/>
      <c r="P104" s="1" t="s">
        <v>926</v>
      </c>
      <c r="Q104" s="1" t="s">
        <v>146</v>
      </c>
      <c r="R104" s="1" t="s">
        <v>147</v>
      </c>
      <c r="S104" s="1" t="s">
        <v>68</v>
      </c>
      <c r="T104" s="1">
        <v>150</v>
      </c>
      <c r="U104" s="1" t="s">
        <v>32</v>
      </c>
      <c r="V104" s="1" t="s">
        <v>1813</v>
      </c>
      <c r="W104" s="1" t="s">
        <v>33</v>
      </c>
      <c r="X104" s="1"/>
      <c r="Y104" s="3" t="str">
        <f>HYPERLINK("http://www.brill.com/product_id40003","http://www.brill.com/product_id40003")</f>
        <v>http://www.brill.com/product_id40003</v>
      </c>
    </row>
    <row r="105" spans="1:25">
      <c r="A105" s="1" t="s">
        <v>649</v>
      </c>
      <c r="B105" s="1" t="s">
        <v>55</v>
      </c>
      <c r="C105" s="1" t="s">
        <v>56</v>
      </c>
      <c r="D105" s="2">
        <v>40179</v>
      </c>
      <c r="E105" s="1" t="s">
        <v>1784</v>
      </c>
      <c r="F105" s="1" t="s">
        <v>650</v>
      </c>
      <c r="G105" s="1" t="s">
        <v>651</v>
      </c>
      <c r="H105" s="1" t="s">
        <v>652</v>
      </c>
      <c r="I105" s="1" t="s">
        <v>653</v>
      </c>
      <c r="J105" s="1" t="s">
        <v>654</v>
      </c>
      <c r="K105" s="1" t="s">
        <v>655</v>
      </c>
      <c r="L105" s="1" t="s">
        <v>154</v>
      </c>
      <c r="M105" s="1" t="s">
        <v>53</v>
      </c>
      <c r="N105" s="1" t="s">
        <v>156</v>
      </c>
      <c r="O105" s="1" t="s">
        <v>41</v>
      </c>
      <c r="P105" s="1" t="s">
        <v>656</v>
      </c>
      <c r="Q105" s="1" t="s">
        <v>146</v>
      </c>
      <c r="R105" s="1" t="s">
        <v>147</v>
      </c>
      <c r="S105" s="1" t="s">
        <v>179</v>
      </c>
      <c r="T105" s="1">
        <v>40</v>
      </c>
      <c r="U105" s="1" t="s">
        <v>32</v>
      </c>
      <c r="V105" s="1" t="s">
        <v>1813</v>
      </c>
      <c r="W105" s="1" t="s">
        <v>33</v>
      </c>
      <c r="X105" s="1" t="s">
        <v>629</v>
      </c>
      <c r="Y105" s="3" t="str">
        <f>HYPERLINK("http://www.brill.com/product_id30805","http://www.brill.com/product_id30805")</f>
        <v>http://www.brill.com/product_id30805</v>
      </c>
    </row>
    <row r="106" spans="1:25">
      <c r="A106" s="1" t="s">
        <v>841</v>
      </c>
      <c r="B106" s="1" t="s">
        <v>55</v>
      </c>
      <c r="C106" s="1" t="s">
        <v>56</v>
      </c>
      <c r="D106" s="2">
        <v>40148</v>
      </c>
      <c r="E106" s="1" t="s">
        <v>842</v>
      </c>
      <c r="F106" s="1" t="s">
        <v>843</v>
      </c>
      <c r="G106" s="1" t="s">
        <v>844</v>
      </c>
      <c r="H106" s="1" t="s">
        <v>845</v>
      </c>
      <c r="I106" s="1" t="s">
        <v>846</v>
      </c>
      <c r="J106" s="1" t="s">
        <v>847</v>
      </c>
      <c r="K106" s="1" t="s">
        <v>848</v>
      </c>
      <c r="L106" s="1" t="s">
        <v>52</v>
      </c>
      <c r="M106" s="1" t="s">
        <v>849</v>
      </c>
      <c r="N106" s="1" t="s">
        <v>41</v>
      </c>
      <c r="O106" s="1" t="s">
        <v>850</v>
      </c>
      <c r="P106" s="1" t="s">
        <v>851</v>
      </c>
      <c r="Q106" s="1" t="s">
        <v>720</v>
      </c>
      <c r="R106" s="1" t="s">
        <v>67</v>
      </c>
      <c r="S106" s="1" t="s">
        <v>68</v>
      </c>
      <c r="T106" s="1">
        <v>147</v>
      </c>
      <c r="U106" s="1" t="s">
        <v>32</v>
      </c>
      <c r="V106" s="1" t="s">
        <v>1813</v>
      </c>
      <c r="W106" s="1" t="s">
        <v>33</v>
      </c>
      <c r="X106" s="1"/>
      <c r="Y106" s="3" t="str">
        <f>HYPERLINK("http://www.brill.com/product_id34729","http://www.brill.com/product_id34729")</f>
        <v>http://www.brill.com/product_id34729</v>
      </c>
    </row>
    <row r="107" spans="1:25">
      <c r="A107" s="1" t="s">
        <v>721</v>
      </c>
      <c r="B107" s="1" t="s">
        <v>55</v>
      </c>
      <c r="C107" s="1" t="s">
        <v>56</v>
      </c>
      <c r="D107" s="2">
        <v>40118</v>
      </c>
      <c r="E107" s="1" t="s">
        <v>676</v>
      </c>
      <c r="F107" s="1" t="s">
        <v>677</v>
      </c>
      <c r="G107" s="1" t="s">
        <v>678</v>
      </c>
      <c r="H107" s="1" t="s">
        <v>679</v>
      </c>
      <c r="I107" s="1" t="s">
        <v>680</v>
      </c>
      <c r="J107" s="1" t="s">
        <v>681</v>
      </c>
      <c r="K107" s="1" t="s">
        <v>682</v>
      </c>
      <c r="L107" s="1" t="s">
        <v>40</v>
      </c>
      <c r="M107" s="1" t="s">
        <v>683</v>
      </c>
      <c r="N107" s="1" t="s">
        <v>41</v>
      </c>
      <c r="O107" s="1" t="s">
        <v>27</v>
      </c>
      <c r="P107" s="1" t="s">
        <v>243</v>
      </c>
      <c r="Q107" s="1" t="s">
        <v>722</v>
      </c>
      <c r="R107" s="1" t="s">
        <v>685</v>
      </c>
      <c r="S107" s="1" t="s">
        <v>723</v>
      </c>
      <c r="T107" s="1">
        <v>183</v>
      </c>
      <c r="U107" s="1" t="s">
        <v>32</v>
      </c>
      <c r="V107" s="1" t="s">
        <v>1813</v>
      </c>
      <c r="W107" s="1" t="s">
        <v>33</v>
      </c>
      <c r="X107" s="1"/>
      <c r="Y107" s="3" t="str">
        <f>HYPERLINK("http://www.brill.com/product_id34218","http://www.brill.com/product_id34218")</f>
        <v>http://www.brill.com/product_id34218</v>
      </c>
    </row>
    <row r="108" spans="1:25">
      <c r="A108" s="1" t="s">
        <v>852</v>
      </c>
      <c r="B108" s="1" t="s">
        <v>55</v>
      </c>
      <c r="C108" s="1" t="s">
        <v>56</v>
      </c>
      <c r="D108" s="2">
        <v>40118</v>
      </c>
      <c r="E108" s="1" t="s">
        <v>853</v>
      </c>
      <c r="F108" s="1"/>
      <c r="G108" s="1" t="s">
        <v>854</v>
      </c>
      <c r="H108" s="1" t="s">
        <v>855</v>
      </c>
      <c r="I108" s="1" t="s">
        <v>856</v>
      </c>
      <c r="J108" s="1" t="s">
        <v>857</v>
      </c>
      <c r="K108" s="1" t="s">
        <v>858</v>
      </c>
      <c r="L108" s="1" t="s">
        <v>859</v>
      </c>
      <c r="M108" s="1" t="s">
        <v>860</v>
      </c>
      <c r="N108" s="1" t="s">
        <v>861</v>
      </c>
      <c r="O108" s="1" t="s">
        <v>862</v>
      </c>
      <c r="P108" s="1" t="s">
        <v>863</v>
      </c>
      <c r="Q108" s="1" t="s">
        <v>146</v>
      </c>
      <c r="R108" s="1" t="s">
        <v>147</v>
      </c>
      <c r="S108" s="1" t="s">
        <v>71</v>
      </c>
      <c r="T108" s="1">
        <v>145</v>
      </c>
      <c r="U108" s="1" t="s">
        <v>32</v>
      </c>
      <c r="V108" s="1" t="s">
        <v>1813</v>
      </c>
      <c r="W108" s="1" t="s">
        <v>33</v>
      </c>
      <c r="X108" s="1"/>
      <c r="Y108" s="3" t="str">
        <f>HYPERLINK("http://www.brill.com/product_id34888","http://www.brill.com/product_id34888")</f>
        <v>http://www.brill.com/product_id34888</v>
      </c>
    </row>
    <row r="109" spans="1:25">
      <c r="A109" s="4" t="s">
        <v>667</v>
      </c>
      <c r="B109" s="4" t="s">
        <v>55</v>
      </c>
      <c r="C109" s="4" t="s">
        <v>56</v>
      </c>
      <c r="D109" s="5">
        <v>40057</v>
      </c>
      <c r="E109" s="4" t="s">
        <v>668</v>
      </c>
      <c r="F109" s="4" t="s">
        <v>669</v>
      </c>
      <c r="G109" s="4" t="s">
        <v>670</v>
      </c>
      <c r="H109" s="4" t="s">
        <v>671</v>
      </c>
      <c r="I109" s="4" t="s">
        <v>672</v>
      </c>
      <c r="J109" s="4" t="s">
        <v>673</v>
      </c>
      <c r="K109" s="4" t="s">
        <v>674</v>
      </c>
      <c r="L109" s="4" t="s">
        <v>154</v>
      </c>
      <c r="M109" s="4" t="s">
        <v>53</v>
      </c>
      <c r="N109" s="4" t="s">
        <v>156</v>
      </c>
      <c r="O109" s="4" t="s">
        <v>41</v>
      </c>
      <c r="P109" s="4" t="s">
        <v>675</v>
      </c>
      <c r="Q109" s="4" t="s">
        <v>70</v>
      </c>
      <c r="R109" s="4" t="s">
        <v>44</v>
      </c>
      <c r="S109" s="4" t="s">
        <v>179</v>
      </c>
      <c r="T109" s="4">
        <v>39</v>
      </c>
      <c r="U109" s="4" t="s">
        <v>32</v>
      </c>
      <c r="V109" s="1" t="s">
        <v>1813</v>
      </c>
      <c r="W109" s="4" t="s">
        <v>33</v>
      </c>
      <c r="X109" s="4"/>
      <c r="Y109" s="6" t="str">
        <f>HYPERLINK("http://www.brill.com/product_id34080","http://www.brill.com/product_id34080")</f>
        <v>http://www.brill.com/product_id34080</v>
      </c>
    </row>
    <row r="110" spans="1:25">
      <c r="A110" s="1" t="s">
        <v>290</v>
      </c>
      <c r="B110" s="1" t="s">
        <v>55</v>
      </c>
      <c r="C110" s="1" t="s">
        <v>56</v>
      </c>
      <c r="D110" s="2">
        <v>40057</v>
      </c>
      <c r="E110" s="1" t="s">
        <v>291</v>
      </c>
      <c r="F110" s="1" t="s">
        <v>292</v>
      </c>
      <c r="G110" s="1" t="s">
        <v>293</v>
      </c>
      <c r="H110" s="1" t="s">
        <v>294</v>
      </c>
      <c r="I110" s="1" t="s">
        <v>295</v>
      </c>
      <c r="J110" s="1" t="s">
        <v>296</v>
      </c>
      <c r="K110" s="1" t="s">
        <v>297</v>
      </c>
      <c r="L110" s="1" t="s">
        <v>298</v>
      </c>
      <c r="M110" s="1" t="s">
        <v>299</v>
      </c>
      <c r="N110" s="1" t="s">
        <v>300</v>
      </c>
      <c r="O110" s="1" t="s">
        <v>301</v>
      </c>
      <c r="P110" s="1" t="s">
        <v>302</v>
      </c>
      <c r="Q110" s="1" t="s">
        <v>128</v>
      </c>
      <c r="R110" s="1" t="s">
        <v>31</v>
      </c>
      <c r="S110" s="1" t="s">
        <v>303</v>
      </c>
      <c r="T110" s="1">
        <v>21</v>
      </c>
      <c r="U110" s="1" t="s">
        <v>32</v>
      </c>
      <c r="V110" s="1" t="s">
        <v>1813</v>
      </c>
      <c r="W110" s="1" t="s">
        <v>33</v>
      </c>
      <c r="X110" s="1"/>
      <c r="Y110" s="3" t="str">
        <f>HYPERLINK("http://www.brill.com/product_id17226","http://www.brill.com/product_id17226")</f>
        <v>http://www.brill.com/product_id17226</v>
      </c>
    </row>
    <row r="111" spans="1:25">
      <c r="A111" s="1" t="s">
        <v>219</v>
      </c>
      <c r="B111" s="1" t="s">
        <v>55</v>
      </c>
      <c r="C111" s="1" t="s">
        <v>56</v>
      </c>
      <c r="D111" s="2">
        <v>39995</v>
      </c>
      <c r="E111" s="1" t="s">
        <v>220</v>
      </c>
      <c r="F111" s="1"/>
      <c r="G111" s="1" t="s">
        <v>221</v>
      </c>
      <c r="H111" s="1" t="s">
        <v>222</v>
      </c>
      <c r="I111" s="1" t="s">
        <v>223</v>
      </c>
      <c r="J111" s="1" t="s">
        <v>224</v>
      </c>
      <c r="K111" s="1" t="s">
        <v>225</v>
      </c>
      <c r="L111" s="1" t="s">
        <v>25</v>
      </c>
      <c r="M111" s="1" t="s">
        <v>206</v>
      </c>
      <c r="N111" s="1" t="s">
        <v>27</v>
      </c>
      <c r="O111" s="1" t="s">
        <v>116</v>
      </c>
      <c r="P111" s="1" t="s">
        <v>226</v>
      </c>
      <c r="Q111" s="1" t="s">
        <v>227</v>
      </c>
      <c r="R111" s="1" t="s">
        <v>228</v>
      </c>
      <c r="S111" s="1" t="s">
        <v>129</v>
      </c>
      <c r="T111" s="1">
        <v>16</v>
      </c>
      <c r="U111" s="1" t="s">
        <v>32</v>
      </c>
      <c r="V111" s="1" t="s">
        <v>1813</v>
      </c>
      <c r="W111" s="1" t="s">
        <v>33</v>
      </c>
      <c r="X111" s="1"/>
      <c r="Y111" s="3" t="str">
        <f>HYPERLINK("http://www.brill.com/product_id24727","http://www.brill.com/product_id24727")</f>
        <v>http://www.brill.com/product_id24727</v>
      </c>
    </row>
    <row r="112" spans="1:25">
      <c r="A112" s="1" t="s">
        <v>896</v>
      </c>
      <c r="B112" s="1" t="s">
        <v>55</v>
      </c>
      <c r="C112" s="1" t="s">
        <v>56</v>
      </c>
      <c r="D112" s="2">
        <v>39965</v>
      </c>
      <c r="E112" s="1" t="s">
        <v>886</v>
      </c>
      <c r="F112" s="1" t="s">
        <v>887</v>
      </c>
      <c r="G112" s="1" t="s">
        <v>888</v>
      </c>
      <c r="H112" s="1" t="s">
        <v>889</v>
      </c>
      <c r="I112" s="1" t="s">
        <v>890</v>
      </c>
      <c r="J112" s="1" t="s">
        <v>891</v>
      </c>
      <c r="K112" s="1" t="s">
        <v>892</v>
      </c>
      <c r="L112" s="1" t="s">
        <v>52</v>
      </c>
      <c r="M112" s="1" t="s">
        <v>893</v>
      </c>
      <c r="N112" s="1" t="s">
        <v>41</v>
      </c>
      <c r="O112" s="1" t="s">
        <v>894</v>
      </c>
      <c r="P112" s="1" t="s">
        <v>895</v>
      </c>
      <c r="Q112" s="1" t="s">
        <v>70</v>
      </c>
      <c r="R112" s="1" t="s">
        <v>44</v>
      </c>
      <c r="S112" s="1" t="s">
        <v>68</v>
      </c>
      <c r="T112" s="1">
        <v>143</v>
      </c>
      <c r="U112" s="1" t="s">
        <v>32</v>
      </c>
      <c r="V112" s="1" t="s">
        <v>1813</v>
      </c>
      <c r="W112" s="1" t="s">
        <v>33</v>
      </c>
      <c r="X112" s="1"/>
      <c r="Y112" s="3" t="str">
        <f>HYPERLINK("http://www.brill.com/product_id33413","http://www.brill.com/product_id33413")</f>
        <v>http://www.brill.com/product_id33413</v>
      </c>
    </row>
    <row r="113" spans="1:25">
      <c r="A113" s="1" t="s">
        <v>838</v>
      </c>
      <c r="B113" s="1" t="s">
        <v>55</v>
      </c>
      <c r="C113" s="1" t="s">
        <v>56</v>
      </c>
      <c r="D113" s="2">
        <v>39965</v>
      </c>
      <c r="E113" s="1" t="s">
        <v>839</v>
      </c>
      <c r="F113" s="1"/>
      <c r="G113" s="1" t="s">
        <v>814</v>
      </c>
      <c r="H113" s="1" t="s">
        <v>815</v>
      </c>
      <c r="I113" s="1" t="s">
        <v>816</v>
      </c>
      <c r="J113" s="1" t="s">
        <v>817</v>
      </c>
      <c r="K113" s="1" t="s">
        <v>818</v>
      </c>
      <c r="L113" s="1" t="s">
        <v>52</v>
      </c>
      <c r="M113" s="1" t="s">
        <v>819</v>
      </c>
      <c r="N113" s="1" t="s">
        <v>41</v>
      </c>
      <c r="O113" s="1" t="s">
        <v>820</v>
      </c>
      <c r="P113" s="1" t="s">
        <v>821</v>
      </c>
      <c r="Q113" s="1" t="s">
        <v>840</v>
      </c>
      <c r="R113" s="1" t="s">
        <v>822</v>
      </c>
      <c r="S113" s="1" t="s">
        <v>68</v>
      </c>
      <c r="T113" s="1">
        <v>139</v>
      </c>
      <c r="U113" s="1" t="s">
        <v>32</v>
      </c>
      <c r="V113" s="1" t="s">
        <v>1813</v>
      </c>
      <c r="W113" s="1" t="s">
        <v>33</v>
      </c>
      <c r="X113" s="1"/>
      <c r="Y113" s="3" t="str">
        <f>HYPERLINK("http://www.brill.com/product_id18212","http://www.brill.com/product_id18212")</f>
        <v>http://www.brill.com/product_id18212</v>
      </c>
    </row>
    <row r="114" spans="1:25" s="7" customFormat="1">
      <c r="A114" s="1" t="s">
        <v>699</v>
      </c>
      <c r="B114" s="1" t="s">
        <v>55</v>
      </c>
      <c r="C114" s="1" t="s">
        <v>56</v>
      </c>
      <c r="D114" s="2">
        <v>39934</v>
      </c>
      <c r="E114" s="1" t="s">
        <v>700</v>
      </c>
      <c r="F114" s="1" t="s">
        <v>701</v>
      </c>
      <c r="G114" s="1" t="s">
        <v>702</v>
      </c>
      <c r="H114" s="1" t="s">
        <v>703</v>
      </c>
      <c r="I114" s="1" t="s">
        <v>704</v>
      </c>
      <c r="J114" s="1" t="s">
        <v>705</v>
      </c>
      <c r="K114" s="1" t="s">
        <v>706</v>
      </c>
      <c r="L114" s="1" t="s">
        <v>693</v>
      </c>
      <c r="M114" s="1" t="s">
        <v>707</v>
      </c>
      <c r="N114" s="1" t="s">
        <v>694</v>
      </c>
      <c r="O114" s="1" t="s">
        <v>708</v>
      </c>
      <c r="P114" s="1" t="s">
        <v>709</v>
      </c>
      <c r="Q114" s="1" t="s">
        <v>70</v>
      </c>
      <c r="R114" s="1" t="s">
        <v>44</v>
      </c>
      <c r="S114" s="1" t="s">
        <v>697</v>
      </c>
      <c r="T114" s="1" t="s">
        <v>710</v>
      </c>
      <c r="U114" s="1" t="s">
        <v>32</v>
      </c>
      <c r="V114" s="1" t="s">
        <v>1813</v>
      </c>
      <c r="W114" s="1" t="s">
        <v>158</v>
      </c>
      <c r="X114" s="1" t="s">
        <v>170</v>
      </c>
      <c r="Y114" s="3" t="str">
        <f>HYPERLINK("http://www.brill.com/product_id33808","http://www.brill.com/product_id33808")</f>
        <v>http://www.brill.com/product_id33808</v>
      </c>
    </row>
    <row r="115" spans="1:25">
      <c r="A115" s="1" t="s">
        <v>648</v>
      </c>
      <c r="B115" s="1" t="s">
        <v>55</v>
      </c>
      <c r="C115" s="1" t="s">
        <v>56</v>
      </c>
      <c r="D115" s="2">
        <v>39934</v>
      </c>
      <c r="E115" s="1" t="s">
        <v>639</v>
      </c>
      <c r="F115" s="1"/>
      <c r="G115" s="1" t="s">
        <v>640</v>
      </c>
      <c r="H115" s="1" t="s">
        <v>641</v>
      </c>
      <c r="I115" s="1" t="s">
        <v>642</v>
      </c>
      <c r="J115" s="1" t="s">
        <v>643</v>
      </c>
      <c r="K115" s="1" t="s">
        <v>644</v>
      </c>
      <c r="L115" s="1" t="s">
        <v>52</v>
      </c>
      <c r="M115" s="1" t="s">
        <v>645</v>
      </c>
      <c r="N115" s="1" t="s">
        <v>41</v>
      </c>
      <c r="O115" s="1" t="s">
        <v>646</v>
      </c>
      <c r="P115" s="1" t="s">
        <v>647</v>
      </c>
      <c r="Q115" s="1" t="s">
        <v>70</v>
      </c>
      <c r="R115" s="1" t="s">
        <v>44</v>
      </c>
      <c r="S115" s="1" t="s">
        <v>71</v>
      </c>
      <c r="T115" s="1">
        <v>144</v>
      </c>
      <c r="U115" s="1" t="s">
        <v>32</v>
      </c>
      <c r="V115" s="1" t="s">
        <v>1813</v>
      </c>
      <c r="W115" s="1" t="s">
        <v>158</v>
      </c>
      <c r="X115" s="1" t="s">
        <v>33</v>
      </c>
      <c r="Y115" s="3" t="str">
        <f>HYPERLINK("http://www.brill.com/product_id30586","http://www.brill.com/product_id30586")</f>
        <v>http://www.brill.com/product_id30586</v>
      </c>
    </row>
    <row r="116" spans="1:25">
      <c r="A116" s="1" t="s">
        <v>485</v>
      </c>
      <c r="B116" s="1" t="s">
        <v>55</v>
      </c>
      <c r="C116" s="1" t="s">
        <v>56</v>
      </c>
      <c r="D116" s="2">
        <v>39904</v>
      </c>
      <c r="E116" s="1" t="s">
        <v>486</v>
      </c>
      <c r="F116" s="1"/>
      <c r="G116" s="1" t="s">
        <v>487</v>
      </c>
      <c r="H116" s="1" t="s">
        <v>488</v>
      </c>
      <c r="I116" s="1" t="s">
        <v>489</v>
      </c>
      <c r="J116" s="1" t="s">
        <v>490</v>
      </c>
      <c r="K116" s="1" t="s">
        <v>491</v>
      </c>
      <c r="L116" s="1" t="s">
        <v>25</v>
      </c>
      <c r="M116" s="1" t="s">
        <v>492</v>
      </c>
      <c r="N116" s="1" t="s">
        <v>27</v>
      </c>
      <c r="O116" s="1" t="s">
        <v>493</v>
      </c>
      <c r="P116" s="1" t="s">
        <v>494</v>
      </c>
      <c r="Q116" s="1" t="s">
        <v>495</v>
      </c>
      <c r="R116" s="1" t="s">
        <v>496</v>
      </c>
      <c r="S116" s="1" t="s">
        <v>129</v>
      </c>
      <c r="T116" s="1">
        <v>15</v>
      </c>
      <c r="U116" s="1" t="s">
        <v>32</v>
      </c>
      <c r="V116" s="1" t="s">
        <v>1813</v>
      </c>
      <c r="W116" s="1" t="s">
        <v>33</v>
      </c>
      <c r="X116" s="1"/>
      <c r="Y116" s="3" t="str">
        <f>HYPERLINK("http://www.brill.com/product_id28421","http://www.brill.com/product_id28421")</f>
        <v>http://www.brill.com/product_id28421</v>
      </c>
    </row>
    <row r="117" spans="1:25">
      <c r="A117" s="1" t="s">
        <v>341</v>
      </c>
      <c r="B117" s="1" t="s">
        <v>55</v>
      </c>
      <c r="C117" s="1" t="s">
        <v>56</v>
      </c>
      <c r="D117" s="2">
        <v>39873</v>
      </c>
      <c r="E117" s="1" t="s">
        <v>331</v>
      </c>
      <c r="F117" s="1" t="s">
        <v>332</v>
      </c>
      <c r="G117" s="1" t="s">
        <v>333</v>
      </c>
      <c r="H117" s="1" t="s">
        <v>334</v>
      </c>
      <c r="I117" s="1" t="s">
        <v>335</v>
      </c>
      <c r="J117" s="1" t="s">
        <v>336</v>
      </c>
      <c r="K117" s="1" t="s">
        <v>337</v>
      </c>
      <c r="L117" s="1" t="s">
        <v>52</v>
      </c>
      <c r="M117" s="1" t="s">
        <v>338</v>
      </c>
      <c r="N117" s="1" t="s">
        <v>41</v>
      </c>
      <c r="O117" s="1" t="s">
        <v>339</v>
      </c>
      <c r="P117" s="1" t="s">
        <v>340</v>
      </c>
      <c r="Q117" s="1" t="s">
        <v>70</v>
      </c>
      <c r="R117" s="1" t="s">
        <v>44</v>
      </c>
      <c r="S117" s="1" t="s">
        <v>68</v>
      </c>
      <c r="T117" s="1">
        <v>142</v>
      </c>
      <c r="U117" s="1" t="s">
        <v>32</v>
      </c>
      <c r="V117" s="1" t="s">
        <v>1813</v>
      </c>
      <c r="W117" s="1" t="s">
        <v>33</v>
      </c>
      <c r="X117" s="1" t="s">
        <v>158</v>
      </c>
      <c r="Y117" s="3" t="str">
        <f>HYPERLINK("http://www.brill.com/product_id26173","http://www.brill.com/product_id26173")</f>
        <v>http://www.brill.com/product_id26173</v>
      </c>
    </row>
    <row r="118" spans="1:25">
      <c r="A118" s="1" t="s">
        <v>450</v>
      </c>
      <c r="B118" s="1" t="s">
        <v>55</v>
      </c>
      <c r="C118" s="1" t="s">
        <v>56</v>
      </c>
      <c r="D118" s="2">
        <v>39845</v>
      </c>
      <c r="E118" s="1" t="s">
        <v>425</v>
      </c>
      <c r="F118" s="1" t="s">
        <v>426</v>
      </c>
      <c r="G118" s="1" t="s">
        <v>427</v>
      </c>
      <c r="H118" s="1" t="s">
        <v>428</v>
      </c>
      <c r="I118" s="1" t="s">
        <v>429</v>
      </c>
      <c r="J118" s="1" t="s">
        <v>430</v>
      </c>
      <c r="K118" s="1" t="s">
        <v>431</v>
      </c>
      <c r="L118" s="1" t="s">
        <v>432</v>
      </c>
      <c r="M118" s="1" t="s">
        <v>433</v>
      </c>
      <c r="N118" s="1" t="s">
        <v>434</v>
      </c>
      <c r="O118" s="1" t="s">
        <v>41</v>
      </c>
      <c r="P118" s="1" t="s">
        <v>435</v>
      </c>
      <c r="Q118" s="1" t="s">
        <v>451</v>
      </c>
      <c r="R118" s="1" t="s">
        <v>436</v>
      </c>
      <c r="S118" s="1" t="s">
        <v>99</v>
      </c>
      <c r="T118" s="1">
        <v>43</v>
      </c>
      <c r="U118" s="1" t="s">
        <v>32</v>
      </c>
      <c r="V118" s="1" t="s">
        <v>1813</v>
      </c>
      <c r="W118" s="1" t="s">
        <v>33</v>
      </c>
      <c r="X118" s="1"/>
      <c r="Y118" s="3" t="str">
        <f>HYPERLINK("http://www.brill.com/product_id27670","http://www.brill.com/product_id27670")</f>
        <v>http://www.brill.com/product_id27670</v>
      </c>
    </row>
    <row r="119" spans="1:25">
      <c r="A119" s="1" t="s">
        <v>584</v>
      </c>
      <c r="B119" s="1" t="s">
        <v>55</v>
      </c>
      <c r="C119" s="1" t="s">
        <v>56</v>
      </c>
      <c r="D119" s="2">
        <v>39845</v>
      </c>
      <c r="E119" s="1" t="s">
        <v>565</v>
      </c>
      <c r="F119" s="1"/>
      <c r="G119" s="1" t="s">
        <v>566</v>
      </c>
      <c r="H119" s="1" t="s">
        <v>567</v>
      </c>
      <c r="I119" s="1" t="s">
        <v>568</v>
      </c>
      <c r="J119" s="1" t="s">
        <v>569</v>
      </c>
      <c r="K119" s="1" t="s">
        <v>570</v>
      </c>
      <c r="L119" s="1" t="s">
        <v>40</v>
      </c>
      <c r="M119" s="1" t="s">
        <v>571</v>
      </c>
      <c r="N119" s="1" t="s">
        <v>41</v>
      </c>
      <c r="O119" s="1" t="s">
        <v>357</v>
      </c>
      <c r="P119" s="1" t="s">
        <v>572</v>
      </c>
      <c r="Q119" s="1" t="s">
        <v>532</v>
      </c>
      <c r="R119" s="1" t="s">
        <v>520</v>
      </c>
      <c r="S119" s="1" t="s">
        <v>99</v>
      </c>
      <c r="T119" s="1">
        <v>44</v>
      </c>
      <c r="U119" s="1" t="s">
        <v>32</v>
      </c>
      <c r="V119" s="1" t="s">
        <v>1813</v>
      </c>
      <c r="W119" s="1" t="s">
        <v>33</v>
      </c>
      <c r="X119" s="1"/>
      <c r="Y119" s="3" t="str">
        <f>HYPERLINK("http://www.brill.com/product_id28903","http://www.brill.com/product_id28903")</f>
        <v>http://www.brill.com/product_id28903</v>
      </c>
    </row>
    <row r="120" spans="1:25">
      <c r="A120" s="4" t="s">
        <v>306</v>
      </c>
      <c r="B120" s="4" t="s">
        <v>55</v>
      </c>
      <c r="C120" s="4" t="s">
        <v>56</v>
      </c>
      <c r="D120" s="5">
        <v>39753</v>
      </c>
      <c r="E120" s="4" t="s">
        <v>19</v>
      </c>
      <c r="F120" s="4"/>
      <c r="G120" s="4" t="s">
        <v>20</v>
      </c>
      <c r="H120" s="4" t="s">
        <v>21</v>
      </c>
      <c r="I120" s="4" t="s">
        <v>22</v>
      </c>
      <c r="J120" s="4" t="s">
        <v>23</v>
      </c>
      <c r="K120" s="4" t="s">
        <v>24</v>
      </c>
      <c r="L120" s="4" t="s">
        <v>25</v>
      </c>
      <c r="M120" s="4" t="s">
        <v>26</v>
      </c>
      <c r="N120" s="4" t="s">
        <v>27</v>
      </c>
      <c r="O120" s="4" t="s">
        <v>28</v>
      </c>
      <c r="P120" s="4" t="s">
        <v>29</v>
      </c>
      <c r="Q120" s="4" t="s">
        <v>128</v>
      </c>
      <c r="R120" s="4" t="s">
        <v>31</v>
      </c>
      <c r="S120" s="4" t="s">
        <v>129</v>
      </c>
      <c r="T120" s="4">
        <v>14</v>
      </c>
      <c r="U120" s="4" t="s">
        <v>32</v>
      </c>
      <c r="V120" s="1" t="s">
        <v>1813</v>
      </c>
      <c r="W120" s="4" t="s">
        <v>33</v>
      </c>
      <c r="X120" s="4"/>
      <c r="Y120" s="6" t="str">
        <f>HYPERLINK("http://www.brill.com/product_id9562","http://www.brill.com/product_id9562")</f>
        <v>http://www.brill.com/product_id9562</v>
      </c>
    </row>
    <row r="121" spans="1:25">
      <c r="A121" s="1" t="s">
        <v>437</v>
      </c>
      <c r="B121" s="1" t="s">
        <v>55</v>
      </c>
      <c r="C121" s="1" t="s">
        <v>56</v>
      </c>
      <c r="D121" s="2">
        <v>39753</v>
      </c>
      <c r="E121" s="1" t="s">
        <v>438</v>
      </c>
      <c r="F121" s="1" t="s">
        <v>439</v>
      </c>
      <c r="G121" s="1" t="s">
        <v>405</v>
      </c>
      <c r="H121" s="1" t="s">
        <v>406</v>
      </c>
      <c r="I121" s="1" t="s">
        <v>407</v>
      </c>
      <c r="J121" s="1" t="s">
        <v>408</v>
      </c>
      <c r="K121" s="1" t="s">
        <v>409</v>
      </c>
      <c r="L121" s="1" t="s">
        <v>40</v>
      </c>
      <c r="M121" s="1" t="s">
        <v>410</v>
      </c>
      <c r="N121" s="1" t="s">
        <v>41</v>
      </c>
      <c r="O121" s="1" t="s">
        <v>411</v>
      </c>
      <c r="P121" s="1" t="s">
        <v>412</v>
      </c>
      <c r="Q121" s="1" t="s">
        <v>84</v>
      </c>
      <c r="R121" s="1" t="s">
        <v>327</v>
      </c>
      <c r="S121" s="1" t="s">
        <v>440</v>
      </c>
      <c r="T121" s="1">
        <v>45</v>
      </c>
      <c r="U121" s="1" t="s">
        <v>32</v>
      </c>
      <c r="V121" s="1" t="s">
        <v>1813</v>
      </c>
      <c r="W121" s="1" t="s">
        <v>33</v>
      </c>
      <c r="X121" s="1"/>
      <c r="Y121" s="3" t="str">
        <f>HYPERLINK("http://www.brill.com/product_id27054","http://www.brill.com/product_id27054")</f>
        <v>http://www.brill.com/product_id27054</v>
      </c>
    </row>
    <row r="122" spans="1:25" s="7" customFormat="1">
      <c r="A122" s="4" t="s">
        <v>620</v>
      </c>
      <c r="B122" s="4" t="s">
        <v>55</v>
      </c>
      <c r="C122" s="4" t="s">
        <v>56</v>
      </c>
      <c r="D122" s="5">
        <v>39722</v>
      </c>
      <c r="E122" s="4" t="s">
        <v>621</v>
      </c>
      <c r="F122" s="4"/>
      <c r="G122" s="4" t="s">
        <v>622</v>
      </c>
      <c r="H122" s="4" t="s">
        <v>623</v>
      </c>
      <c r="I122" s="4"/>
      <c r="J122" s="4" t="s">
        <v>164</v>
      </c>
      <c r="K122" s="4" t="s">
        <v>624</v>
      </c>
      <c r="L122" s="4" t="s">
        <v>25</v>
      </c>
      <c r="M122" s="4" t="s">
        <v>166</v>
      </c>
      <c r="N122" s="4" t="s">
        <v>27</v>
      </c>
      <c r="O122" s="4" t="s">
        <v>167</v>
      </c>
      <c r="P122" s="4" t="s">
        <v>625</v>
      </c>
      <c r="Q122" s="4" t="s">
        <v>626</v>
      </c>
      <c r="R122" s="4" t="s">
        <v>627</v>
      </c>
      <c r="S122" s="4" t="s">
        <v>68</v>
      </c>
      <c r="T122" s="4" t="s">
        <v>628</v>
      </c>
      <c r="U122" s="4" t="s">
        <v>32</v>
      </c>
      <c r="V122" s="4" t="s">
        <v>1813</v>
      </c>
      <c r="W122" s="4" t="s">
        <v>158</v>
      </c>
      <c r="X122" s="4" t="s">
        <v>629</v>
      </c>
      <c r="Y122" s="6" t="str">
        <f>HYPERLINK("http://www.brill.com/product_id30215","http://www.brill.com/product_id30215")</f>
        <v>http://www.brill.com/product_id30215</v>
      </c>
    </row>
    <row r="123" spans="1:25" s="7" customFormat="1">
      <c r="A123" s="4" t="s">
        <v>560</v>
      </c>
      <c r="B123" s="4" t="s">
        <v>55</v>
      </c>
      <c r="C123" s="4" t="s">
        <v>56</v>
      </c>
      <c r="D123" s="5">
        <v>39692</v>
      </c>
      <c r="E123" s="4" t="s">
        <v>561</v>
      </c>
      <c r="F123" s="4" t="s">
        <v>562</v>
      </c>
      <c r="G123" s="4" t="s">
        <v>534</v>
      </c>
      <c r="H123" s="4" t="s">
        <v>535</v>
      </c>
      <c r="I123" s="4" t="s">
        <v>536</v>
      </c>
      <c r="J123" s="4" t="s">
        <v>537</v>
      </c>
      <c r="K123" s="4" t="s">
        <v>538</v>
      </c>
      <c r="L123" s="4" t="s">
        <v>40</v>
      </c>
      <c r="M123" s="4" t="s">
        <v>539</v>
      </c>
      <c r="N123" s="4" t="s">
        <v>41</v>
      </c>
      <c r="O123" s="4" t="s">
        <v>411</v>
      </c>
      <c r="P123" s="4" t="s">
        <v>540</v>
      </c>
      <c r="Q123" s="4" t="s">
        <v>563</v>
      </c>
      <c r="R123" s="4" t="s">
        <v>541</v>
      </c>
      <c r="S123" s="4" t="s">
        <v>440</v>
      </c>
      <c r="T123" s="4">
        <v>47</v>
      </c>
      <c r="U123" s="4" t="s">
        <v>32</v>
      </c>
      <c r="V123" s="4" t="s">
        <v>1813</v>
      </c>
      <c r="W123" s="4" t="s">
        <v>33</v>
      </c>
      <c r="X123" s="4"/>
      <c r="Y123" s="6" t="str">
        <f>HYPERLINK("http://www.brill.com/product_id28874","http://www.brill.com/product_id28874")</f>
        <v>http://www.brill.com/product_id28874</v>
      </c>
    </row>
    <row r="124" spans="1:25" s="7" customFormat="1">
      <c r="A124" s="4" t="s">
        <v>229</v>
      </c>
      <c r="B124" s="4" t="s">
        <v>55</v>
      </c>
      <c r="C124" s="4" t="s">
        <v>56</v>
      </c>
      <c r="D124" s="5">
        <v>39661</v>
      </c>
      <c r="E124" s="4" t="s">
        <v>230</v>
      </c>
      <c r="F124" s="4"/>
      <c r="G124" s="4" t="s">
        <v>231</v>
      </c>
      <c r="H124" s="4" t="s">
        <v>232</v>
      </c>
      <c r="I124" s="4" t="s">
        <v>233</v>
      </c>
      <c r="J124" s="4" t="s">
        <v>234</v>
      </c>
      <c r="K124" s="4" t="s">
        <v>235</v>
      </c>
      <c r="L124" s="4" t="s">
        <v>25</v>
      </c>
      <c r="M124" s="4" t="s">
        <v>236</v>
      </c>
      <c r="N124" s="4" t="s">
        <v>27</v>
      </c>
      <c r="O124" s="4" t="s">
        <v>237</v>
      </c>
      <c r="P124" s="4" t="s">
        <v>238</v>
      </c>
      <c r="Q124" s="4" t="s">
        <v>128</v>
      </c>
      <c r="R124" s="4" t="s">
        <v>31</v>
      </c>
      <c r="S124" s="4" t="s">
        <v>129</v>
      </c>
      <c r="T124" s="4">
        <v>11</v>
      </c>
      <c r="U124" s="4" t="s">
        <v>32</v>
      </c>
      <c r="V124" s="4" t="s">
        <v>1813</v>
      </c>
      <c r="W124" s="4" t="s">
        <v>33</v>
      </c>
      <c r="X124" s="4"/>
      <c r="Y124" s="6" t="str">
        <f>HYPERLINK("http://www.brill.com/product_id25578","http://www.brill.com/product_id25578")</f>
        <v>http://www.brill.com/product_id25578</v>
      </c>
    </row>
    <row r="125" spans="1:25" s="7" customFormat="1">
      <c r="A125" s="4" t="s">
        <v>315</v>
      </c>
      <c r="B125" s="4" t="s">
        <v>55</v>
      </c>
      <c r="C125" s="4" t="s">
        <v>56</v>
      </c>
      <c r="D125" s="5">
        <v>39661</v>
      </c>
      <c r="E125" s="4" t="s">
        <v>316</v>
      </c>
      <c r="F125" s="4"/>
      <c r="G125" s="4" t="s">
        <v>317</v>
      </c>
      <c r="H125" s="4" t="s">
        <v>318</v>
      </c>
      <c r="I125" s="4" t="s">
        <v>319</v>
      </c>
      <c r="J125" s="4" t="s">
        <v>320</v>
      </c>
      <c r="K125" s="4" t="s">
        <v>321</v>
      </c>
      <c r="L125" s="4" t="s">
        <v>322</v>
      </c>
      <c r="M125" s="4" t="s">
        <v>323</v>
      </c>
      <c r="N125" s="4" t="s">
        <v>324</v>
      </c>
      <c r="O125" s="4" t="s">
        <v>325</v>
      </c>
      <c r="P125" s="4" t="s">
        <v>326</v>
      </c>
      <c r="Q125" s="4" t="s">
        <v>84</v>
      </c>
      <c r="R125" s="4" t="s">
        <v>327</v>
      </c>
      <c r="S125" s="4" t="s">
        <v>328</v>
      </c>
      <c r="T125" s="4">
        <v>5</v>
      </c>
      <c r="U125" s="4" t="s">
        <v>32</v>
      </c>
      <c r="V125" s="4" t="s">
        <v>1813</v>
      </c>
      <c r="W125" s="4" t="s">
        <v>33</v>
      </c>
      <c r="X125" s="4"/>
      <c r="Y125" s="6" t="str">
        <f>HYPERLINK("http://www.brill.com/product_id26012","http://www.brill.com/product_id26012")</f>
        <v>http://www.brill.com/product_id26012</v>
      </c>
    </row>
    <row r="126" spans="1:25" s="7" customFormat="1">
      <c r="A126" s="4" t="s">
        <v>216</v>
      </c>
      <c r="B126" s="4" t="s">
        <v>55</v>
      </c>
      <c r="C126" s="4" t="s">
        <v>56</v>
      </c>
      <c r="D126" s="5">
        <v>39539</v>
      </c>
      <c r="E126" s="4" t="s">
        <v>200</v>
      </c>
      <c r="F126" s="4"/>
      <c r="G126" s="4" t="s">
        <v>201</v>
      </c>
      <c r="H126" s="4" t="s">
        <v>202</v>
      </c>
      <c r="I126" s="4" t="s">
        <v>203</v>
      </c>
      <c r="J126" s="4" t="s">
        <v>204</v>
      </c>
      <c r="K126" s="4" t="s">
        <v>205</v>
      </c>
      <c r="L126" s="4" t="s">
        <v>25</v>
      </c>
      <c r="M126" s="4" t="s">
        <v>206</v>
      </c>
      <c r="N126" s="4" t="s">
        <v>27</v>
      </c>
      <c r="O126" s="4" t="s">
        <v>116</v>
      </c>
      <c r="P126" s="4" t="s">
        <v>207</v>
      </c>
      <c r="Q126" s="4" t="s">
        <v>217</v>
      </c>
      <c r="R126" s="4" t="s">
        <v>208</v>
      </c>
      <c r="S126" s="4" t="s">
        <v>129</v>
      </c>
      <c r="T126" s="4">
        <v>8</v>
      </c>
      <c r="U126" s="4" t="s">
        <v>32</v>
      </c>
      <c r="V126" s="4" t="s">
        <v>1813</v>
      </c>
      <c r="W126" s="4" t="s">
        <v>33</v>
      </c>
      <c r="X126" s="4"/>
      <c r="Y126" s="6" t="str">
        <f>HYPERLINK("http://www.brill.com/product_id23559","http://www.brill.com/product_id23559")</f>
        <v>http://www.brill.com/product_id23559</v>
      </c>
    </row>
    <row r="127" spans="1:25" s="7" customFormat="1">
      <c r="A127" s="4" t="s">
        <v>497</v>
      </c>
      <c r="B127" s="4" t="s">
        <v>55</v>
      </c>
      <c r="C127" s="4" t="s">
        <v>56</v>
      </c>
      <c r="D127" s="5">
        <v>39448</v>
      </c>
      <c r="E127" s="4" t="s">
        <v>498</v>
      </c>
      <c r="F127" s="4" t="s">
        <v>499</v>
      </c>
      <c r="G127" s="4" t="s">
        <v>500</v>
      </c>
      <c r="H127" s="4" t="s">
        <v>501</v>
      </c>
      <c r="I127" s="4" t="s">
        <v>502</v>
      </c>
      <c r="J127" s="4" t="s">
        <v>503</v>
      </c>
      <c r="K127" s="4" t="s">
        <v>504</v>
      </c>
      <c r="L127" s="4" t="s">
        <v>52</v>
      </c>
      <c r="M127" s="4" t="s">
        <v>505</v>
      </c>
      <c r="N127" s="4" t="s">
        <v>41</v>
      </c>
      <c r="O127" s="4" t="s">
        <v>506</v>
      </c>
      <c r="P127" s="4" t="s">
        <v>507</v>
      </c>
      <c r="Q127" s="4" t="s">
        <v>70</v>
      </c>
      <c r="R127" s="4" t="s">
        <v>44</v>
      </c>
      <c r="S127" s="4" t="s">
        <v>68</v>
      </c>
      <c r="T127" s="4">
        <v>130</v>
      </c>
      <c r="U127" s="4" t="s">
        <v>32</v>
      </c>
      <c r="V127" s="4" t="s">
        <v>1813</v>
      </c>
      <c r="W127" s="4" t="s">
        <v>33</v>
      </c>
      <c r="X127" s="4"/>
      <c r="Y127" s="6" t="str">
        <f>HYPERLINK("http://www.brill.com/product_id28462","http://www.brill.com/product_id28462")</f>
        <v>http://www.brill.com/product_id28462</v>
      </c>
    </row>
    <row r="128" spans="1:25">
      <c r="A128" s="1" t="s">
        <v>531</v>
      </c>
      <c r="B128" s="1" t="s">
        <v>55</v>
      </c>
      <c r="C128" s="1" t="s">
        <v>56</v>
      </c>
      <c r="D128" s="2">
        <v>39448</v>
      </c>
      <c r="E128" s="1" t="s">
        <v>508</v>
      </c>
      <c r="F128" s="1" t="s">
        <v>509</v>
      </c>
      <c r="G128" s="1" t="s">
        <v>510</v>
      </c>
      <c r="H128" s="1" t="s">
        <v>511</v>
      </c>
      <c r="I128" s="1" t="s">
        <v>512</v>
      </c>
      <c r="J128" s="1" t="s">
        <v>513</v>
      </c>
      <c r="K128" s="1" t="s">
        <v>514</v>
      </c>
      <c r="L128" s="1" t="s">
        <v>515</v>
      </c>
      <c r="M128" s="1" t="s">
        <v>516</v>
      </c>
      <c r="N128" s="1" t="s">
        <v>517</v>
      </c>
      <c r="O128" s="1" t="s">
        <v>518</v>
      </c>
      <c r="P128" s="1" t="s">
        <v>519</v>
      </c>
      <c r="Q128" s="1" t="s">
        <v>532</v>
      </c>
      <c r="R128" s="1" t="s">
        <v>520</v>
      </c>
      <c r="S128" s="1" t="s">
        <v>533</v>
      </c>
      <c r="T128" s="1">
        <v>17</v>
      </c>
      <c r="U128" s="1" t="s">
        <v>32</v>
      </c>
      <c r="V128" s="1" t="s">
        <v>1813</v>
      </c>
      <c r="W128" s="1" t="s">
        <v>33</v>
      </c>
      <c r="X128" s="1"/>
      <c r="Y128" s="3" t="str">
        <f>HYPERLINK("http://www.brill.com/product_id28590","http://www.brill.com/product_id28590")</f>
        <v>http://www.brill.com/product_id28590</v>
      </c>
    </row>
    <row r="129" spans="1:25">
      <c r="A129" s="1" t="s">
        <v>573</v>
      </c>
      <c r="B129" s="1" t="s">
        <v>55</v>
      </c>
      <c r="C129" s="1" t="s">
        <v>56</v>
      </c>
      <c r="D129" s="2">
        <v>39387</v>
      </c>
      <c r="E129" s="1" t="s">
        <v>574</v>
      </c>
      <c r="F129" s="1" t="s">
        <v>575</v>
      </c>
      <c r="G129" s="1" t="s">
        <v>576</v>
      </c>
      <c r="H129" s="1" t="s">
        <v>577</v>
      </c>
      <c r="I129" s="1" t="s">
        <v>578</v>
      </c>
      <c r="J129" s="1" t="s">
        <v>579</v>
      </c>
      <c r="K129" s="1" t="s">
        <v>580</v>
      </c>
      <c r="L129" s="1" t="s">
        <v>154</v>
      </c>
      <c r="M129" s="1" t="s">
        <v>581</v>
      </c>
      <c r="N129" s="1" t="s">
        <v>156</v>
      </c>
      <c r="O129" s="1" t="s">
        <v>582</v>
      </c>
      <c r="P129" s="1" t="s">
        <v>583</v>
      </c>
      <c r="Q129" s="1" t="s">
        <v>70</v>
      </c>
      <c r="R129" s="1" t="s">
        <v>44</v>
      </c>
      <c r="S129" s="1" t="s">
        <v>179</v>
      </c>
      <c r="T129" s="1">
        <v>31</v>
      </c>
      <c r="U129" s="1" t="s">
        <v>32</v>
      </c>
      <c r="V129" s="1" t="s">
        <v>1813</v>
      </c>
      <c r="W129" s="1" t="s">
        <v>158</v>
      </c>
      <c r="X129" s="1" t="s">
        <v>33</v>
      </c>
      <c r="Y129" s="3" t="str">
        <f>HYPERLINK("http://www.brill.com/product_id29024","http://www.brill.com/product_id29024")</f>
        <v>http://www.brill.com/product_id29024</v>
      </c>
    </row>
    <row r="130" spans="1:25">
      <c r="A130" s="1" t="s">
        <v>564</v>
      </c>
      <c r="B130" s="1" t="s">
        <v>55</v>
      </c>
      <c r="C130" s="1" t="s">
        <v>56</v>
      </c>
      <c r="D130" s="2">
        <v>39387</v>
      </c>
      <c r="E130" s="1" t="s">
        <v>550</v>
      </c>
      <c r="F130" s="1" t="s">
        <v>551</v>
      </c>
      <c r="G130" s="1" t="s">
        <v>552</v>
      </c>
      <c r="H130" s="1" t="s">
        <v>553</v>
      </c>
      <c r="I130" s="1" t="s">
        <v>554</v>
      </c>
      <c r="J130" s="1" t="s">
        <v>555</v>
      </c>
      <c r="K130" s="1" t="s">
        <v>556</v>
      </c>
      <c r="L130" s="1" t="s">
        <v>40</v>
      </c>
      <c r="M130" s="1" t="s">
        <v>557</v>
      </c>
      <c r="N130" s="1" t="s">
        <v>41</v>
      </c>
      <c r="O130" s="1" t="s">
        <v>558</v>
      </c>
      <c r="P130" s="1" t="s">
        <v>559</v>
      </c>
      <c r="Q130" s="1" t="s">
        <v>84</v>
      </c>
      <c r="R130" s="1" t="s">
        <v>327</v>
      </c>
      <c r="S130" s="1" t="s">
        <v>440</v>
      </c>
      <c r="T130" s="1">
        <v>42</v>
      </c>
      <c r="U130" s="1" t="s">
        <v>32</v>
      </c>
      <c r="V130" s="1" t="s">
        <v>1813</v>
      </c>
      <c r="W130" s="1" t="s">
        <v>33</v>
      </c>
      <c r="X130" s="1"/>
      <c r="Y130" s="3" t="str">
        <f>HYPERLINK("http://www.brill.com/product_id28889","http://www.brill.com/product_id28889")</f>
        <v>http://www.brill.com/product_id28889</v>
      </c>
    </row>
    <row r="131" spans="1:25">
      <c r="A131" s="1" t="s">
        <v>271</v>
      </c>
      <c r="B131" s="1" t="s">
        <v>55</v>
      </c>
      <c r="C131" s="1" t="s">
        <v>56</v>
      </c>
      <c r="D131" s="2">
        <v>39387</v>
      </c>
      <c r="E131" s="1" t="s">
        <v>246</v>
      </c>
      <c r="F131" s="1"/>
      <c r="G131" s="1" t="s">
        <v>247</v>
      </c>
      <c r="H131" s="1" t="s">
        <v>248</v>
      </c>
      <c r="I131" s="1" t="s">
        <v>249</v>
      </c>
      <c r="J131" s="1" t="s">
        <v>250</v>
      </c>
      <c r="K131" s="1" t="s">
        <v>251</v>
      </c>
      <c r="L131" s="1" t="s">
        <v>252</v>
      </c>
      <c r="M131" s="1" t="s">
        <v>253</v>
      </c>
      <c r="N131" s="1" t="s">
        <v>41</v>
      </c>
      <c r="O131" s="1" t="s">
        <v>254</v>
      </c>
      <c r="P131" s="1" t="s">
        <v>255</v>
      </c>
      <c r="Q131" s="1" t="s">
        <v>70</v>
      </c>
      <c r="R131" s="1" t="s">
        <v>44</v>
      </c>
      <c r="S131" s="1" t="s">
        <v>71</v>
      </c>
      <c r="T131" s="1">
        <v>139</v>
      </c>
      <c r="U131" s="1" t="s">
        <v>32</v>
      </c>
      <c r="V131" s="1" t="s">
        <v>1813</v>
      </c>
      <c r="W131" s="1" t="s">
        <v>33</v>
      </c>
      <c r="X131" s="1"/>
      <c r="Y131" s="3" t="str">
        <f>HYPERLINK("http://www.brill.com/product_id25668","http://www.brill.com/product_id25668")</f>
        <v>http://www.brill.com/product_id25668</v>
      </c>
    </row>
    <row r="132" spans="1:25">
      <c r="A132" s="1" t="s">
        <v>549</v>
      </c>
      <c r="B132" s="1" t="s">
        <v>55</v>
      </c>
      <c r="C132" s="1" t="s">
        <v>56</v>
      </c>
      <c r="D132" s="2">
        <v>39356</v>
      </c>
      <c r="E132" s="1" t="s">
        <v>542</v>
      </c>
      <c r="F132" s="1" t="s">
        <v>182</v>
      </c>
      <c r="G132" s="1" t="s">
        <v>183</v>
      </c>
      <c r="H132" s="1" t="s">
        <v>543</v>
      </c>
      <c r="I132" s="1" t="s">
        <v>544</v>
      </c>
      <c r="J132" s="1" t="s">
        <v>545</v>
      </c>
      <c r="K132" s="1" t="s">
        <v>187</v>
      </c>
      <c r="L132" s="1" t="s">
        <v>52</v>
      </c>
      <c r="M132" s="1" t="s">
        <v>546</v>
      </c>
      <c r="N132" s="1" t="s">
        <v>41</v>
      </c>
      <c r="O132" s="1" t="s">
        <v>547</v>
      </c>
      <c r="P132" s="1" t="s">
        <v>548</v>
      </c>
      <c r="Q132" s="1" t="s">
        <v>70</v>
      </c>
      <c r="R132" s="1" t="s">
        <v>44</v>
      </c>
      <c r="S132" s="1" t="s">
        <v>68</v>
      </c>
      <c r="T132" s="1">
        <v>128</v>
      </c>
      <c r="U132" s="1" t="s">
        <v>32</v>
      </c>
      <c r="V132" s="1" t="s">
        <v>1813</v>
      </c>
      <c r="W132" s="1" t="s">
        <v>33</v>
      </c>
      <c r="X132" s="1"/>
      <c r="Y132" s="3" t="str">
        <f>HYPERLINK("http://www.brill.com/product_id28873","http://www.brill.com/product_id28873")</f>
        <v>http://www.brill.com/product_id28873</v>
      </c>
    </row>
    <row r="133" spans="1:25">
      <c r="A133" s="1" t="s">
        <v>180</v>
      </c>
      <c r="B133" s="1" t="s">
        <v>55</v>
      </c>
      <c r="C133" s="1" t="s">
        <v>56</v>
      </c>
      <c r="D133" s="2">
        <v>39356</v>
      </c>
      <c r="E133" s="1" t="s">
        <v>181</v>
      </c>
      <c r="F133" s="1" t="s">
        <v>182</v>
      </c>
      <c r="G133" s="1" t="s">
        <v>183</v>
      </c>
      <c r="H133" s="1" t="s">
        <v>184</v>
      </c>
      <c r="I133" s="1" t="s">
        <v>185</v>
      </c>
      <c r="J133" s="1" t="s">
        <v>186</v>
      </c>
      <c r="K133" s="1" t="s">
        <v>187</v>
      </c>
      <c r="L133" s="1" t="s">
        <v>52</v>
      </c>
      <c r="M133" s="1" t="s">
        <v>188</v>
      </c>
      <c r="N133" s="1" t="s">
        <v>41</v>
      </c>
      <c r="O133" s="1" t="s">
        <v>189</v>
      </c>
      <c r="P133" s="1" t="s">
        <v>190</v>
      </c>
      <c r="Q133" s="1" t="s">
        <v>70</v>
      </c>
      <c r="R133" s="1" t="s">
        <v>44</v>
      </c>
      <c r="S133" s="1" t="s">
        <v>68</v>
      </c>
      <c r="T133" s="1">
        <v>127</v>
      </c>
      <c r="U133" s="1" t="s">
        <v>32</v>
      </c>
      <c r="V133" s="1" t="s">
        <v>1813</v>
      </c>
      <c r="W133" s="1" t="s">
        <v>33</v>
      </c>
      <c r="X133" s="1"/>
      <c r="Y133" s="3" t="str">
        <f>HYPERLINK("http://www.brill.com/product_id22556","http://www.brill.com/product_id22556")</f>
        <v>http://www.brill.com/product_id22556</v>
      </c>
    </row>
    <row r="134" spans="1:25">
      <c r="A134" s="1" t="s">
        <v>530</v>
      </c>
      <c r="B134" s="1" t="s">
        <v>55</v>
      </c>
      <c r="C134" s="1" t="s">
        <v>56</v>
      </c>
      <c r="D134" s="2">
        <v>39326</v>
      </c>
      <c r="E134" s="1" t="s">
        <v>521</v>
      </c>
      <c r="F134" s="1"/>
      <c r="G134" s="1" t="s">
        <v>522</v>
      </c>
      <c r="H134" s="1" t="s">
        <v>523</v>
      </c>
      <c r="I134" s="1" t="s">
        <v>524</v>
      </c>
      <c r="J134" s="1" t="s">
        <v>525</v>
      </c>
      <c r="K134" s="1" t="s">
        <v>526</v>
      </c>
      <c r="L134" s="1" t="s">
        <v>322</v>
      </c>
      <c r="M134" s="1" t="s">
        <v>527</v>
      </c>
      <c r="N134" s="1" t="s">
        <v>324</v>
      </c>
      <c r="O134" s="1" t="s">
        <v>528</v>
      </c>
      <c r="P134" s="1" t="s">
        <v>529</v>
      </c>
      <c r="Q134" s="1" t="s">
        <v>84</v>
      </c>
      <c r="R134" s="1" t="s">
        <v>327</v>
      </c>
      <c r="S134" s="1" t="s">
        <v>328</v>
      </c>
      <c r="T134" s="1">
        <v>1</v>
      </c>
      <c r="U134" s="1" t="s">
        <v>32</v>
      </c>
      <c r="V134" s="1" t="s">
        <v>1813</v>
      </c>
      <c r="W134" s="1" t="s">
        <v>33</v>
      </c>
      <c r="X134" s="1"/>
      <c r="Y134" s="3" t="str">
        <f>HYPERLINK("http://www.brill.com/product_id28863","http://www.brill.com/product_id28863")</f>
        <v>http://www.brill.com/product_id28863</v>
      </c>
    </row>
    <row r="135" spans="1:25">
      <c r="A135" s="1" t="s">
        <v>473</v>
      </c>
      <c r="B135" s="1" t="s">
        <v>55</v>
      </c>
      <c r="C135" s="1" t="s">
        <v>56</v>
      </c>
      <c r="D135" s="2">
        <v>39326</v>
      </c>
      <c r="E135" s="1" t="s">
        <v>413</v>
      </c>
      <c r="F135" s="1" t="s">
        <v>414</v>
      </c>
      <c r="G135" s="1" t="s">
        <v>415</v>
      </c>
      <c r="H135" s="1" t="s">
        <v>416</v>
      </c>
      <c r="I135" s="1" t="s">
        <v>417</v>
      </c>
      <c r="J135" s="1" t="s">
        <v>418</v>
      </c>
      <c r="K135" s="1" t="s">
        <v>419</v>
      </c>
      <c r="L135" s="1" t="s">
        <v>420</v>
      </c>
      <c r="M135" s="1" t="s">
        <v>421</v>
      </c>
      <c r="N135" s="1" t="s">
        <v>422</v>
      </c>
      <c r="O135" s="1" t="s">
        <v>423</v>
      </c>
      <c r="P135" s="1" t="s">
        <v>424</v>
      </c>
      <c r="Q135" s="1" t="s">
        <v>373</v>
      </c>
      <c r="R135" s="1" t="s">
        <v>348</v>
      </c>
      <c r="S135" s="1" t="s">
        <v>474</v>
      </c>
      <c r="T135" s="1">
        <v>8</v>
      </c>
      <c r="U135" s="1" t="s">
        <v>32</v>
      </c>
      <c r="V135" s="1" t="s">
        <v>1813</v>
      </c>
      <c r="W135" s="1" t="s">
        <v>33</v>
      </c>
      <c r="X135" s="1"/>
      <c r="Y135" s="3" t="str">
        <f>HYPERLINK("http://www.brill.com/product_id27662","http://www.brill.com/product_id27662")</f>
        <v>http://www.brill.com/product_id27662</v>
      </c>
    </row>
    <row r="136" spans="1:25">
      <c r="A136" s="1" t="s">
        <v>472</v>
      </c>
      <c r="B136" s="1" t="s">
        <v>55</v>
      </c>
      <c r="C136" s="1" t="s">
        <v>56</v>
      </c>
      <c r="D136" s="2">
        <v>39295</v>
      </c>
      <c r="E136" s="1" t="s">
        <v>452</v>
      </c>
      <c r="F136" s="1"/>
      <c r="G136" s="1" t="s">
        <v>453</v>
      </c>
      <c r="H136" s="1" t="s">
        <v>454</v>
      </c>
      <c r="I136" s="1" t="s">
        <v>455</v>
      </c>
      <c r="J136" s="1" t="s">
        <v>456</v>
      </c>
      <c r="K136" s="1" t="s">
        <v>457</v>
      </c>
      <c r="L136" s="1" t="s">
        <v>52</v>
      </c>
      <c r="M136" s="1" t="s">
        <v>458</v>
      </c>
      <c r="N136" s="1" t="s">
        <v>41</v>
      </c>
      <c r="O136" s="1" t="s">
        <v>459</v>
      </c>
      <c r="P136" s="1" t="s">
        <v>460</v>
      </c>
      <c r="Q136" s="1" t="s">
        <v>70</v>
      </c>
      <c r="R136" s="1" t="s">
        <v>44</v>
      </c>
      <c r="S136" s="1" t="s">
        <v>68</v>
      </c>
      <c r="T136" s="1">
        <v>126</v>
      </c>
      <c r="U136" s="1" t="s">
        <v>32</v>
      </c>
      <c r="V136" s="1" t="s">
        <v>1813</v>
      </c>
      <c r="W136" s="1" t="s">
        <v>158</v>
      </c>
      <c r="X136" s="1"/>
      <c r="Y136" s="3" t="str">
        <f>HYPERLINK("http://www.brill.com/product_id27764","http://www.brill.com/product_id27764")</f>
        <v>http://www.brill.com/product_id27764</v>
      </c>
    </row>
    <row r="137" spans="1:25">
      <c r="A137" s="1" t="s">
        <v>884</v>
      </c>
      <c r="B137" s="1" t="s">
        <v>55</v>
      </c>
      <c r="C137" s="1" t="s">
        <v>56</v>
      </c>
      <c r="D137" s="2">
        <v>39264</v>
      </c>
      <c r="E137" s="1" t="s">
        <v>885</v>
      </c>
      <c r="F137" s="1" t="s">
        <v>873</v>
      </c>
      <c r="G137" s="1" t="s">
        <v>874</v>
      </c>
      <c r="H137" s="1" t="s">
        <v>875</v>
      </c>
      <c r="I137" s="1" t="s">
        <v>876</v>
      </c>
      <c r="J137" s="1" t="s">
        <v>877</v>
      </c>
      <c r="K137" s="1" t="s">
        <v>878</v>
      </c>
      <c r="L137" s="1" t="s">
        <v>52</v>
      </c>
      <c r="M137" s="1" t="s">
        <v>879</v>
      </c>
      <c r="N137" s="1" t="s">
        <v>41</v>
      </c>
      <c r="O137" s="1" t="s">
        <v>880</v>
      </c>
      <c r="P137" s="1" t="s">
        <v>881</v>
      </c>
      <c r="Q137" s="1" t="s">
        <v>840</v>
      </c>
      <c r="R137" s="1" t="s">
        <v>822</v>
      </c>
      <c r="S137" s="1" t="s">
        <v>71</v>
      </c>
      <c r="T137" s="1">
        <v>132</v>
      </c>
      <c r="U137" s="1" t="s">
        <v>32</v>
      </c>
      <c r="V137" s="1" t="s">
        <v>1813</v>
      </c>
      <c r="W137" s="1" t="s">
        <v>33</v>
      </c>
      <c r="X137" s="1"/>
      <c r="Y137" s="3" t="str">
        <f>HYPERLINK("http://www.brill.com/product_id27158","http://www.brill.com/product_id27158")</f>
        <v>http://www.brill.com/product_id27158</v>
      </c>
    </row>
    <row r="138" spans="1:25">
      <c r="A138" s="1" t="s">
        <v>441</v>
      </c>
      <c r="B138" s="1" t="s">
        <v>55</v>
      </c>
      <c r="C138" s="1" t="s">
        <v>56</v>
      </c>
      <c r="D138" s="2">
        <v>39234</v>
      </c>
      <c r="E138" s="1" t="s">
        <v>442</v>
      </c>
      <c r="F138" s="1"/>
      <c r="G138" s="1" t="s">
        <v>443</v>
      </c>
      <c r="H138" s="1" t="s">
        <v>444</v>
      </c>
      <c r="I138" s="1" t="s">
        <v>445</v>
      </c>
      <c r="J138" s="1" t="s">
        <v>446</v>
      </c>
      <c r="K138" s="1" t="s">
        <v>447</v>
      </c>
      <c r="L138" s="1" t="s">
        <v>52</v>
      </c>
      <c r="M138" s="1" t="s">
        <v>448</v>
      </c>
      <c r="N138" s="1" t="s">
        <v>41</v>
      </c>
      <c r="O138" s="1" t="s">
        <v>242</v>
      </c>
      <c r="P138" s="1" t="s">
        <v>449</v>
      </c>
      <c r="Q138" s="1" t="s">
        <v>70</v>
      </c>
      <c r="R138" s="1" t="s">
        <v>44</v>
      </c>
      <c r="S138" s="1" t="s">
        <v>68</v>
      </c>
      <c r="T138" s="1">
        <v>122</v>
      </c>
      <c r="U138" s="1" t="s">
        <v>32</v>
      </c>
      <c r="V138" s="1" t="s">
        <v>1813</v>
      </c>
      <c r="W138" s="1" t="s">
        <v>158</v>
      </c>
      <c r="X138" s="1"/>
      <c r="Y138" s="3" t="str">
        <f>HYPERLINK("http://www.brill.com/product_id27747","http://www.brill.com/product_id27747")</f>
        <v>http://www.brill.com/product_id27747</v>
      </c>
    </row>
    <row r="139" spans="1:25">
      <c r="A139" s="1" t="s">
        <v>304</v>
      </c>
      <c r="B139" s="1" t="s">
        <v>55</v>
      </c>
      <c r="C139" s="1" t="s">
        <v>56</v>
      </c>
      <c r="D139" s="2">
        <v>39234</v>
      </c>
      <c r="E139" s="1" t="s">
        <v>272</v>
      </c>
      <c r="F139" s="1"/>
      <c r="G139" s="1" t="s">
        <v>273</v>
      </c>
      <c r="H139" s="1" t="s">
        <v>274</v>
      </c>
      <c r="I139" s="1" t="s">
        <v>275</v>
      </c>
      <c r="J139" s="1" t="s">
        <v>276</v>
      </c>
      <c r="K139" s="1" t="s">
        <v>277</v>
      </c>
      <c r="L139" s="1" t="s">
        <v>52</v>
      </c>
      <c r="M139" s="1" t="s">
        <v>278</v>
      </c>
      <c r="N139" s="1" t="s">
        <v>41</v>
      </c>
      <c r="O139" s="1" t="s">
        <v>279</v>
      </c>
      <c r="P139" s="1" t="s">
        <v>280</v>
      </c>
      <c r="Q139" s="1" t="s">
        <v>70</v>
      </c>
      <c r="R139" s="1" t="s">
        <v>44</v>
      </c>
      <c r="S139" s="1" t="s">
        <v>68</v>
      </c>
      <c r="T139" s="1">
        <v>124</v>
      </c>
      <c r="U139" s="1" t="s">
        <v>32</v>
      </c>
      <c r="V139" s="1" t="s">
        <v>1813</v>
      </c>
      <c r="W139" s="1" t="s">
        <v>33</v>
      </c>
      <c r="X139" s="1"/>
      <c r="Y139" s="3" t="str">
        <f>HYPERLINK("http://www.brill.com/product_id25700","http://www.brill.com/product_id25700")</f>
        <v>http://www.brill.com/product_id25700</v>
      </c>
    </row>
    <row r="140" spans="1:25">
      <c r="A140" s="1" t="s">
        <v>305</v>
      </c>
      <c r="B140" s="1" t="s">
        <v>55</v>
      </c>
      <c r="C140" s="1" t="s">
        <v>56</v>
      </c>
      <c r="D140" s="2">
        <v>39234</v>
      </c>
      <c r="E140" s="1" t="s">
        <v>281</v>
      </c>
      <c r="F140" s="1"/>
      <c r="G140" s="1" t="s">
        <v>282</v>
      </c>
      <c r="H140" s="1" t="s">
        <v>283</v>
      </c>
      <c r="I140" s="1" t="s">
        <v>284</v>
      </c>
      <c r="J140" s="1" t="s">
        <v>285</v>
      </c>
      <c r="K140" s="1" t="s">
        <v>286</v>
      </c>
      <c r="L140" s="1" t="s">
        <v>52</v>
      </c>
      <c r="M140" s="1" t="s">
        <v>287</v>
      </c>
      <c r="N140" s="1" t="s">
        <v>41</v>
      </c>
      <c r="O140" s="1" t="s">
        <v>288</v>
      </c>
      <c r="P140" s="1" t="s">
        <v>289</v>
      </c>
      <c r="Q140" s="1" t="s">
        <v>70</v>
      </c>
      <c r="R140" s="1" t="s">
        <v>44</v>
      </c>
      <c r="S140" s="1" t="s">
        <v>71</v>
      </c>
      <c r="T140" s="1">
        <v>131</v>
      </c>
      <c r="U140" s="1" t="s">
        <v>32</v>
      </c>
      <c r="V140" s="1" t="s">
        <v>1813</v>
      </c>
      <c r="W140" s="1" t="s">
        <v>33</v>
      </c>
      <c r="X140" s="1"/>
      <c r="Y140" s="3" t="str">
        <f>HYPERLINK("http://www.brill.com/product_id25829","http://www.brill.com/product_id25829")</f>
        <v>http://www.brill.com/product_id25829</v>
      </c>
    </row>
    <row r="141" spans="1:25">
      <c r="A141" s="1" t="s">
        <v>882</v>
      </c>
      <c r="B141" s="1" t="s">
        <v>55</v>
      </c>
      <c r="C141" s="1" t="s">
        <v>56</v>
      </c>
      <c r="D141" s="2">
        <v>39203</v>
      </c>
      <c r="E141" s="1" t="s">
        <v>1785</v>
      </c>
      <c r="F141" s="1"/>
      <c r="G141" s="1" t="s">
        <v>864</v>
      </c>
      <c r="H141" s="1" t="s">
        <v>865</v>
      </c>
      <c r="I141" s="1" t="s">
        <v>866</v>
      </c>
      <c r="J141" s="1" t="s">
        <v>867</v>
      </c>
      <c r="K141" s="1" t="s">
        <v>868</v>
      </c>
      <c r="L141" s="1" t="s">
        <v>52</v>
      </c>
      <c r="M141" s="1" t="s">
        <v>869</v>
      </c>
      <c r="N141" s="1" t="s">
        <v>41</v>
      </c>
      <c r="O141" s="1" t="s">
        <v>870</v>
      </c>
      <c r="P141" s="1" t="s">
        <v>871</v>
      </c>
      <c r="Q141" s="1" t="s">
        <v>883</v>
      </c>
      <c r="R141" s="1" t="s">
        <v>872</v>
      </c>
      <c r="S141" s="1" t="s">
        <v>71</v>
      </c>
      <c r="T141" s="1">
        <v>135</v>
      </c>
      <c r="U141" s="1" t="s">
        <v>32</v>
      </c>
      <c r="V141" s="1" t="s">
        <v>1813</v>
      </c>
      <c r="W141" s="1" t="s">
        <v>33</v>
      </c>
      <c r="X141" s="1"/>
      <c r="Y141" s="3" t="str">
        <f>HYPERLINK("http://www.brill.com/product_id25872","http://www.brill.com/product_id25872")</f>
        <v>http://www.brill.com/product_id25872</v>
      </c>
    </row>
    <row r="142" spans="1:25">
      <c r="A142" s="1" t="s">
        <v>475</v>
      </c>
      <c r="B142" s="1" t="s">
        <v>55</v>
      </c>
      <c r="C142" s="1" t="s">
        <v>56</v>
      </c>
      <c r="D142" s="2">
        <v>39203</v>
      </c>
      <c r="E142" s="1" t="s">
        <v>476</v>
      </c>
      <c r="F142" s="1"/>
      <c r="G142" s="1" t="s">
        <v>477</v>
      </c>
      <c r="H142" s="1" t="s">
        <v>478</v>
      </c>
      <c r="I142" s="1" t="s">
        <v>479</v>
      </c>
      <c r="J142" s="1" t="s">
        <v>480</v>
      </c>
      <c r="K142" s="1" t="s">
        <v>481</v>
      </c>
      <c r="L142" s="1" t="s">
        <v>52</v>
      </c>
      <c r="M142" s="1" t="s">
        <v>482</v>
      </c>
      <c r="N142" s="1" t="s">
        <v>41</v>
      </c>
      <c r="O142" s="1" t="s">
        <v>483</v>
      </c>
      <c r="P142" s="1" t="s">
        <v>484</v>
      </c>
      <c r="Q142" s="1" t="s">
        <v>70</v>
      </c>
      <c r="R142" s="1" t="s">
        <v>44</v>
      </c>
      <c r="S142" s="1" t="s">
        <v>71</v>
      </c>
      <c r="T142" s="1">
        <v>133</v>
      </c>
      <c r="U142" s="1" t="s">
        <v>32</v>
      </c>
      <c r="V142" s="1" t="s">
        <v>1813</v>
      </c>
      <c r="W142" s="1" t="s">
        <v>33</v>
      </c>
      <c r="X142" s="1"/>
      <c r="Y142" s="3" t="str">
        <f>HYPERLINK("http://www.brill.com/product_id27766","http://www.brill.com/product_id27766")</f>
        <v>http://www.brill.com/product_id27766</v>
      </c>
    </row>
    <row r="143" spans="1:25">
      <c r="A143" s="1" t="s">
        <v>349</v>
      </c>
      <c r="B143" s="1" t="s">
        <v>55</v>
      </c>
      <c r="C143" s="1" t="s">
        <v>56</v>
      </c>
      <c r="D143" s="2">
        <v>39173</v>
      </c>
      <c r="E143" s="1" t="s">
        <v>350</v>
      </c>
      <c r="F143" s="1"/>
      <c r="G143" s="1" t="s">
        <v>351</v>
      </c>
      <c r="H143" s="1" t="s">
        <v>352</v>
      </c>
      <c r="I143" s="1" t="s">
        <v>353</v>
      </c>
      <c r="J143" s="1" t="s">
        <v>354</v>
      </c>
      <c r="K143" s="1" t="s">
        <v>355</v>
      </c>
      <c r="L143" s="1" t="s">
        <v>40</v>
      </c>
      <c r="M143" s="1" t="s">
        <v>356</v>
      </c>
      <c r="N143" s="1" t="s">
        <v>41</v>
      </c>
      <c r="O143" s="1" t="s">
        <v>357</v>
      </c>
      <c r="P143" s="1" t="s">
        <v>358</v>
      </c>
      <c r="Q143" s="1" t="s">
        <v>359</v>
      </c>
      <c r="R143" s="1" t="s">
        <v>360</v>
      </c>
      <c r="S143" s="1" t="s">
        <v>99</v>
      </c>
      <c r="T143" s="1">
        <v>30</v>
      </c>
      <c r="U143" s="1" t="s">
        <v>32</v>
      </c>
      <c r="V143" s="1" t="s">
        <v>1813</v>
      </c>
      <c r="W143" s="1" t="s">
        <v>33</v>
      </c>
      <c r="X143" s="1"/>
      <c r="Y143" s="3" t="str">
        <f>HYPERLINK("http://www.brill.com/product_id26197","http://www.brill.com/product_id26197")</f>
        <v>http://www.brill.com/product_id26197</v>
      </c>
    </row>
    <row r="144" spans="1:25">
      <c r="A144" s="4" t="s">
        <v>127</v>
      </c>
      <c r="B144" s="4" t="s">
        <v>55</v>
      </c>
      <c r="C144" s="4" t="s">
        <v>56</v>
      </c>
      <c r="D144" s="5">
        <v>39065</v>
      </c>
      <c r="E144" s="4" t="s">
        <v>118</v>
      </c>
      <c r="F144" s="4"/>
      <c r="G144" s="4" t="s">
        <v>119</v>
      </c>
      <c r="H144" s="4" t="s">
        <v>120</v>
      </c>
      <c r="I144" s="4" t="s">
        <v>121</v>
      </c>
      <c r="J144" s="4" t="s">
        <v>122</v>
      </c>
      <c r="K144" s="4" t="s">
        <v>123</v>
      </c>
      <c r="L144" s="4" t="s">
        <v>25</v>
      </c>
      <c r="M144" s="4" t="s">
        <v>124</v>
      </c>
      <c r="N144" s="4" t="s">
        <v>27</v>
      </c>
      <c r="O144" s="4" t="s">
        <v>125</v>
      </c>
      <c r="P144" s="4" t="s">
        <v>126</v>
      </c>
      <c r="Q144" s="4" t="s">
        <v>128</v>
      </c>
      <c r="R144" s="4" t="s">
        <v>31</v>
      </c>
      <c r="S144" s="4" t="s">
        <v>129</v>
      </c>
      <c r="T144" s="4">
        <v>6</v>
      </c>
      <c r="U144" s="4" t="s">
        <v>32</v>
      </c>
      <c r="V144" s="1" t="s">
        <v>1813</v>
      </c>
      <c r="W144" s="4" t="s">
        <v>33</v>
      </c>
      <c r="X144" s="4"/>
      <c r="Y144" s="3" t="str">
        <f>HYPERLINK("http://www.brill.com/product_id21837","http://www.brill.com/product_id21837")</f>
        <v>http://www.brill.com/product_id21837</v>
      </c>
    </row>
    <row r="145" spans="1:25">
      <c r="A145" s="4" t="s">
        <v>1793</v>
      </c>
      <c r="B145" s="4" t="s">
        <v>55</v>
      </c>
      <c r="C145" s="4" t="s">
        <v>56</v>
      </c>
      <c r="D145" s="5">
        <v>39050</v>
      </c>
      <c r="E145" s="4" t="s">
        <v>1014</v>
      </c>
      <c r="F145" s="4" t="s">
        <v>1015</v>
      </c>
      <c r="G145" s="4" t="s">
        <v>1016</v>
      </c>
      <c r="H145" s="4" t="s">
        <v>1017</v>
      </c>
      <c r="I145" s="4" t="s">
        <v>1018</v>
      </c>
      <c r="J145" s="4" t="s">
        <v>1019</v>
      </c>
      <c r="K145" s="4" t="s">
        <v>1020</v>
      </c>
      <c r="L145" s="4" t="s">
        <v>52</v>
      </c>
      <c r="M145" s="4" t="s">
        <v>53</v>
      </c>
      <c r="N145" s="4" t="s">
        <v>41</v>
      </c>
      <c r="O145" s="4" t="s">
        <v>41</v>
      </c>
      <c r="P145" s="4" t="s">
        <v>1021</v>
      </c>
      <c r="Q145" s="4" t="s">
        <v>70</v>
      </c>
      <c r="R145" s="4" t="s">
        <v>685</v>
      </c>
      <c r="S145" s="4" t="s">
        <v>68</v>
      </c>
      <c r="T145" s="4"/>
      <c r="U145" s="4" t="s">
        <v>32</v>
      </c>
      <c r="V145" s="1" t="s">
        <v>1813</v>
      </c>
      <c r="W145" s="4" t="s">
        <v>33</v>
      </c>
      <c r="X145" s="4"/>
      <c r="Y145" s="6" t="s">
        <v>1794</v>
      </c>
    </row>
    <row r="146" spans="1:25">
      <c r="A146" s="1" t="s">
        <v>130</v>
      </c>
      <c r="B146" s="1" t="s">
        <v>55</v>
      </c>
      <c r="C146" s="1" t="s">
        <v>56</v>
      </c>
      <c r="D146" s="2">
        <v>38991</v>
      </c>
      <c r="E146" s="1" t="s">
        <v>108</v>
      </c>
      <c r="F146" s="1" t="s">
        <v>109</v>
      </c>
      <c r="G146" s="1" t="s">
        <v>110</v>
      </c>
      <c r="H146" s="1" t="s">
        <v>111</v>
      </c>
      <c r="I146" s="1" t="s">
        <v>112</v>
      </c>
      <c r="J146" s="1" t="s">
        <v>113</v>
      </c>
      <c r="K146" s="1" t="s">
        <v>114</v>
      </c>
      <c r="L146" s="1" t="s">
        <v>25</v>
      </c>
      <c r="M146" s="1" t="s">
        <v>115</v>
      </c>
      <c r="N146" s="1" t="s">
        <v>27</v>
      </c>
      <c r="O146" s="1" t="s">
        <v>116</v>
      </c>
      <c r="P146" s="1" t="s">
        <v>117</v>
      </c>
      <c r="Q146" s="1" t="s">
        <v>70</v>
      </c>
      <c r="R146" s="1" t="s">
        <v>44</v>
      </c>
      <c r="S146" s="1" t="s">
        <v>129</v>
      </c>
      <c r="T146" s="1">
        <v>4</v>
      </c>
      <c r="U146" s="1" t="s">
        <v>32</v>
      </c>
      <c r="V146" s="1" t="s">
        <v>1813</v>
      </c>
      <c r="W146" s="1" t="s">
        <v>33</v>
      </c>
      <c r="X146" s="1"/>
      <c r="Y146" s="3" t="str">
        <f>HYPERLINK("http://www.brill.com/product_id21580","http://www.brill.com/product_id21580")</f>
        <v>http://www.brill.com/product_id21580</v>
      </c>
    </row>
    <row r="147" spans="1:25">
      <c r="A147" s="1" t="s">
        <v>330</v>
      </c>
      <c r="B147" s="1" t="s">
        <v>55</v>
      </c>
      <c r="C147" s="1" t="s">
        <v>56</v>
      </c>
      <c r="D147" s="2">
        <v>38991</v>
      </c>
      <c r="E147" s="1" t="s">
        <v>307</v>
      </c>
      <c r="F147" s="1" t="s">
        <v>308</v>
      </c>
      <c r="G147" s="1" t="s">
        <v>309</v>
      </c>
      <c r="H147" s="1" t="s">
        <v>310</v>
      </c>
      <c r="I147" s="1" t="s">
        <v>311</v>
      </c>
      <c r="J147" s="1" t="s">
        <v>312</v>
      </c>
      <c r="K147" s="1" t="s">
        <v>313</v>
      </c>
      <c r="L147" s="1" t="s">
        <v>52</v>
      </c>
      <c r="M147" s="1" t="s">
        <v>53</v>
      </c>
      <c r="N147" s="1" t="s">
        <v>41</v>
      </c>
      <c r="O147" s="1" t="s">
        <v>41</v>
      </c>
      <c r="P147" s="1" t="s">
        <v>314</v>
      </c>
      <c r="Q147" s="1" t="s">
        <v>70</v>
      </c>
      <c r="R147" s="1" t="s">
        <v>44</v>
      </c>
      <c r="S147" s="1" t="s">
        <v>68</v>
      </c>
      <c r="T147" s="1">
        <v>119</v>
      </c>
      <c r="U147" s="1" t="s">
        <v>32</v>
      </c>
      <c r="V147" s="1" t="s">
        <v>1813</v>
      </c>
      <c r="W147" s="1" t="s">
        <v>33</v>
      </c>
      <c r="X147" s="1"/>
      <c r="Y147" s="3" t="str">
        <f>HYPERLINK("http://www.brill.com/product_id26062","http://www.brill.com/product_id26062")</f>
        <v>http://www.brill.com/product_id26062</v>
      </c>
    </row>
    <row r="148" spans="1:25">
      <c r="A148" s="1" t="s">
        <v>372</v>
      </c>
      <c r="B148" s="1" t="s">
        <v>55</v>
      </c>
      <c r="C148" s="1" t="s">
        <v>56</v>
      </c>
      <c r="D148" s="2">
        <v>38991</v>
      </c>
      <c r="E148" s="1" t="s">
        <v>342</v>
      </c>
      <c r="F148" s="1"/>
      <c r="G148" s="1" t="s">
        <v>343</v>
      </c>
      <c r="H148" s="1" t="s">
        <v>344</v>
      </c>
      <c r="I148" s="1"/>
      <c r="J148" s="1" t="s">
        <v>164</v>
      </c>
      <c r="K148" s="1" t="s">
        <v>345</v>
      </c>
      <c r="L148" s="1" t="s">
        <v>25</v>
      </c>
      <c r="M148" s="1" t="s">
        <v>166</v>
      </c>
      <c r="N148" s="1" t="s">
        <v>27</v>
      </c>
      <c r="O148" s="1" t="s">
        <v>167</v>
      </c>
      <c r="P148" s="1" t="s">
        <v>346</v>
      </c>
      <c r="Q148" s="1" t="s">
        <v>373</v>
      </c>
      <c r="R148" s="1" t="s">
        <v>348</v>
      </c>
      <c r="S148" s="1" t="s">
        <v>68</v>
      </c>
      <c r="T148" s="1" t="s">
        <v>374</v>
      </c>
      <c r="U148" s="1" t="s">
        <v>32</v>
      </c>
      <c r="V148" s="1" t="s">
        <v>1813</v>
      </c>
      <c r="W148" s="1" t="s">
        <v>170</v>
      </c>
      <c r="X148" s="1" t="s">
        <v>158</v>
      </c>
      <c r="Y148" s="3" t="str">
        <f>HYPERLINK("http://www.brill.com/product_id26184","http://www.brill.com/product_id26184")</f>
        <v>http://www.brill.com/product_id26184</v>
      </c>
    </row>
    <row r="149" spans="1:25">
      <c r="A149" s="1" t="s">
        <v>270</v>
      </c>
      <c r="B149" s="1" t="s">
        <v>55</v>
      </c>
      <c r="C149" s="1" t="s">
        <v>56</v>
      </c>
      <c r="D149" s="2">
        <v>38869</v>
      </c>
      <c r="E149" s="1" t="s">
        <v>256</v>
      </c>
      <c r="F149" s="1" t="s">
        <v>257</v>
      </c>
      <c r="G149" s="1" t="s">
        <v>258</v>
      </c>
      <c r="H149" s="1" t="s">
        <v>259</v>
      </c>
      <c r="I149" s="1" t="s">
        <v>260</v>
      </c>
      <c r="J149" s="1" t="s">
        <v>261</v>
      </c>
      <c r="K149" s="1" t="s">
        <v>262</v>
      </c>
      <c r="L149" s="1" t="s">
        <v>40</v>
      </c>
      <c r="M149" s="1" t="s">
        <v>263</v>
      </c>
      <c r="N149" s="1" t="s">
        <v>41</v>
      </c>
      <c r="O149" s="1" t="s">
        <v>264</v>
      </c>
      <c r="P149" s="1" t="s">
        <v>265</v>
      </c>
      <c r="Q149" s="1" t="s">
        <v>70</v>
      </c>
      <c r="R149" s="1" t="s">
        <v>44</v>
      </c>
      <c r="S149" s="1" t="s">
        <v>68</v>
      </c>
      <c r="T149" s="1">
        <v>114</v>
      </c>
      <c r="U149" s="1" t="s">
        <v>32</v>
      </c>
      <c r="V149" s="1" t="s">
        <v>1813</v>
      </c>
      <c r="W149" s="1" t="s">
        <v>33</v>
      </c>
      <c r="X149" s="1"/>
      <c r="Y149" s="3" t="str">
        <f>HYPERLINK("http://www.brill.com/product_id25669","http://www.brill.com/product_id25669")</f>
        <v>http://www.brill.com/product_id25669</v>
      </c>
    </row>
    <row r="150" spans="1:25">
      <c r="A150" s="1" t="s">
        <v>266</v>
      </c>
      <c r="B150" s="1" t="s">
        <v>55</v>
      </c>
      <c r="C150" s="1" t="s">
        <v>56</v>
      </c>
      <c r="D150" s="2">
        <v>38838</v>
      </c>
      <c r="E150" s="1" t="s">
        <v>239</v>
      </c>
      <c r="F150" s="1" t="s">
        <v>240</v>
      </c>
      <c r="G150" s="1" t="s">
        <v>267</v>
      </c>
      <c r="H150" s="1"/>
      <c r="I150" s="1"/>
      <c r="J150" s="1"/>
      <c r="K150" s="1"/>
      <c r="L150" s="1" t="s">
        <v>241</v>
      </c>
      <c r="M150" s="1"/>
      <c r="N150" s="1" t="s">
        <v>242</v>
      </c>
      <c r="O150" s="1"/>
      <c r="P150" s="1" t="s">
        <v>243</v>
      </c>
      <c r="Q150" s="1" t="s">
        <v>268</v>
      </c>
      <c r="R150" s="1" t="s">
        <v>245</v>
      </c>
      <c r="S150" s="1" t="s">
        <v>269</v>
      </c>
      <c r="T150" s="1">
        <v>1</v>
      </c>
      <c r="U150" s="1" t="s">
        <v>32</v>
      </c>
      <c r="V150" s="1" t="s">
        <v>1813</v>
      </c>
      <c r="W150" s="1" t="s">
        <v>33</v>
      </c>
      <c r="X150" s="1"/>
      <c r="Y150" s="3" t="str">
        <f>HYPERLINK("http://www.brill.com/product_id24900","http://www.brill.com/product_id24900")</f>
        <v>http://www.brill.com/product_id24900</v>
      </c>
    </row>
    <row r="151" spans="1:25">
      <c r="A151" s="4" t="s">
        <v>1791</v>
      </c>
      <c r="B151" s="4" t="s">
        <v>55</v>
      </c>
      <c r="C151" s="4" t="s">
        <v>56</v>
      </c>
      <c r="D151" s="5">
        <v>38776</v>
      </c>
      <c r="E151" s="4" t="s">
        <v>1595</v>
      </c>
      <c r="F151" s="4"/>
      <c r="G151" s="4" t="s">
        <v>1596</v>
      </c>
      <c r="H151" s="4" t="s">
        <v>1597</v>
      </c>
      <c r="I151" s="4" t="s">
        <v>1598</v>
      </c>
      <c r="J151" s="4" t="s">
        <v>1599</v>
      </c>
      <c r="K151" s="4" t="s">
        <v>1600</v>
      </c>
      <c r="L151" s="4" t="s">
        <v>40</v>
      </c>
      <c r="M151" s="4" t="s">
        <v>557</v>
      </c>
      <c r="N151" s="4" t="s">
        <v>41</v>
      </c>
      <c r="O151" s="4" t="s">
        <v>558</v>
      </c>
      <c r="P151" s="4" t="s">
        <v>1601</v>
      </c>
      <c r="Q151" s="4" t="s">
        <v>84</v>
      </c>
      <c r="R151" s="4" t="s">
        <v>327</v>
      </c>
      <c r="S151" s="4" t="s">
        <v>440</v>
      </c>
      <c r="T151" s="4"/>
      <c r="U151" s="4" t="s">
        <v>32</v>
      </c>
      <c r="V151" s="1" t="s">
        <v>1813</v>
      </c>
      <c r="W151" s="4" t="s">
        <v>33</v>
      </c>
      <c r="X151" s="4"/>
      <c r="Y151" s="6" t="s">
        <v>1792</v>
      </c>
    </row>
    <row r="152" spans="1:25">
      <c r="A152" s="1" t="s">
        <v>218</v>
      </c>
      <c r="B152" s="1" t="s">
        <v>55</v>
      </c>
      <c r="C152" s="1" t="s">
        <v>56</v>
      </c>
      <c r="D152" s="2">
        <v>38687</v>
      </c>
      <c r="E152" s="1" t="s">
        <v>209</v>
      </c>
      <c r="F152" s="1"/>
      <c r="G152" s="1" t="s">
        <v>210</v>
      </c>
      <c r="H152" s="1" t="s">
        <v>211</v>
      </c>
      <c r="I152" s="1" t="s">
        <v>212</v>
      </c>
      <c r="J152" s="1" t="s">
        <v>213</v>
      </c>
      <c r="K152" s="1" t="s">
        <v>214</v>
      </c>
      <c r="L152" s="1" t="s">
        <v>40</v>
      </c>
      <c r="M152" s="1"/>
      <c r="N152" s="1" t="s">
        <v>41</v>
      </c>
      <c r="O152" s="1"/>
      <c r="P152" s="1" t="s">
        <v>215</v>
      </c>
      <c r="Q152" s="1" t="s">
        <v>70</v>
      </c>
      <c r="R152" s="1" t="s">
        <v>44</v>
      </c>
      <c r="S152" s="1" t="s">
        <v>71</v>
      </c>
      <c r="T152" s="1">
        <v>127</v>
      </c>
      <c r="U152" s="1" t="s">
        <v>32</v>
      </c>
      <c r="V152" s="1" t="s">
        <v>1813</v>
      </c>
      <c r="W152" s="1" t="s">
        <v>33</v>
      </c>
      <c r="X152" s="1"/>
      <c r="Y152" s="3" t="str">
        <f>HYPERLINK("http://www.brill.com/product_id23936","http://www.brill.com/product_id23936")</f>
        <v>http://www.brill.com/product_id23936</v>
      </c>
    </row>
    <row r="153" spans="1:25">
      <c r="A153" s="1" t="s">
        <v>138</v>
      </c>
      <c r="B153" s="1" t="s">
        <v>55</v>
      </c>
      <c r="C153" s="1" t="s">
        <v>56</v>
      </c>
      <c r="D153" s="2">
        <v>38657</v>
      </c>
      <c r="E153" s="1" t="s">
        <v>139</v>
      </c>
      <c r="F153" s="1"/>
      <c r="G153" s="1" t="s">
        <v>140</v>
      </c>
      <c r="H153" s="1" t="s">
        <v>141</v>
      </c>
      <c r="I153" s="1" t="s">
        <v>142</v>
      </c>
      <c r="J153" s="1" t="s">
        <v>143</v>
      </c>
      <c r="K153" s="1" t="s">
        <v>144</v>
      </c>
      <c r="L153" s="1" t="s">
        <v>52</v>
      </c>
      <c r="M153" s="1" t="s">
        <v>53</v>
      </c>
      <c r="N153" s="1" t="s">
        <v>41</v>
      </c>
      <c r="O153" s="1" t="s">
        <v>41</v>
      </c>
      <c r="P153" s="1" t="s">
        <v>145</v>
      </c>
      <c r="Q153" s="1" t="s">
        <v>146</v>
      </c>
      <c r="R153" s="1" t="s">
        <v>147</v>
      </c>
      <c r="S153" s="1" t="s">
        <v>68</v>
      </c>
      <c r="T153" s="1">
        <v>112</v>
      </c>
      <c r="U153" s="1" t="s">
        <v>32</v>
      </c>
      <c r="V153" s="1" t="s">
        <v>1813</v>
      </c>
      <c r="W153" s="1" t="s">
        <v>33</v>
      </c>
      <c r="X153" s="1"/>
      <c r="Y153" s="3" t="str">
        <f>HYPERLINK("http://www.brill.com/product_id22192","http://www.brill.com/product_id22192")</f>
        <v>http://www.brill.com/product_id22192</v>
      </c>
    </row>
    <row r="154" spans="1:25">
      <c r="A154" s="1" t="s">
        <v>82</v>
      </c>
      <c r="B154" s="1" t="s">
        <v>55</v>
      </c>
      <c r="C154" s="1" t="s">
        <v>56</v>
      </c>
      <c r="D154" s="2">
        <v>38596</v>
      </c>
      <c r="E154" s="1" t="s">
        <v>45</v>
      </c>
      <c r="F154" s="1" t="s">
        <v>46</v>
      </c>
      <c r="G154" s="1" t="s">
        <v>47</v>
      </c>
      <c r="H154" s="1" t="s">
        <v>48</v>
      </c>
      <c r="I154" s="1" t="s">
        <v>49</v>
      </c>
      <c r="J154" s="1" t="s">
        <v>50</v>
      </c>
      <c r="K154" s="1" t="s">
        <v>51</v>
      </c>
      <c r="L154" s="1" t="s">
        <v>52</v>
      </c>
      <c r="M154" s="1" t="s">
        <v>53</v>
      </c>
      <c r="N154" s="1" t="s">
        <v>41</v>
      </c>
      <c r="O154" s="1" t="s">
        <v>41</v>
      </c>
      <c r="P154" s="1" t="s">
        <v>83</v>
      </c>
      <c r="Q154" s="1" t="s">
        <v>70</v>
      </c>
      <c r="R154" s="1" t="s">
        <v>44</v>
      </c>
      <c r="S154" s="1" t="s">
        <v>68</v>
      </c>
      <c r="T154" s="1">
        <v>111</v>
      </c>
      <c r="U154" s="1" t="s">
        <v>32</v>
      </c>
      <c r="V154" s="1" t="s">
        <v>1813</v>
      </c>
      <c r="W154" s="1" t="s">
        <v>33</v>
      </c>
      <c r="X154" s="1"/>
      <c r="Y154" s="3" t="str">
        <f>HYPERLINK("http://www.brill.com/product_id18273","http://www.brill.com/product_id18273")</f>
        <v>http://www.brill.com/product_id18273</v>
      </c>
    </row>
    <row r="155" spans="1:25">
      <c r="A155" s="1" t="s">
        <v>191</v>
      </c>
      <c r="B155" s="1" t="s">
        <v>55</v>
      </c>
      <c r="C155" s="1" t="s">
        <v>56</v>
      </c>
      <c r="D155" s="2">
        <v>38534</v>
      </c>
      <c r="E155" s="1" t="s">
        <v>171</v>
      </c>
      <c r="F155" s="1"/>
      <c r="G155" s="1" t="s">
        <v>172</v>
      </c>
      <c r="H155" s="1" t="s">
        <v>173</v>
      </c>
      <c r="I155" s="1" t="s">
        <v>174</v>
      </c>
      <c r="J155" s="1" t="s">
        <v>175</v>
      </c>
      <c r="K155" s="1" t="s">
        <v>176</v>
      </c>
      <c r="L155" s="1" t="s">
        <v>52</v>
      </c>
      <c r="M155" s="1" t="s">
        <v>53</v>
      </c>
      <c r="N155" s="1" t="s">
        <v>41</v>
      </c>
      <c r="O155" s="1" t="s">
        <v>41</v>
      </c>
      <c r="P155" s="1" t="s">
        <v>177</v>
      </c>
      <c r="Q155" s="1" t="s">
        <v>70</v>
      </c>
      <c r="R155" s="1" t="s">
        <v>44</v>
      </c>
      <c r="S155" s="1" t="s">
        <v>68</v>
      </c>
      <c r="T155" s="1">
        <v>108</v>
      </c>
      <c r="U155" s="1" t="s">
        <v>32</v>
      </c>
      <c r="V155" s="1" t="s">
        <v>1813</v>
      </c>
      <c r="W155" s="1" t="s">
        <v>33</v>
      </c>
      <c r="X155" s="1"/>
      <c r="Y155" s="3" t="str">
        <f>HYPERLINK("http://www.brill.com/product_id22557","http://www.brill.com/product_id22557")</f>
        <v>http://www.brill.com/product_id22557</v>
      </c>
    </row>
    <row r="156" spans="1:25">
      <c r="A156" s="1" t="s">
        <v>72</v>
      </c>
      <c r="B156" s="1" t="s">
        <v>55</v>
      </c>
      <c r="C156" s="1" t="s">
        <v>56</v>
      </c>
      <c r="D156" s="2">
        <v>38412</v>
      </c>
      <c r="E156" s="1" t="s">
        <v>73</v>
      </c>
      <c r="F156" s="1"/>
      <c r="G156" s="1" t="s">
        <v>74</v>
      </c>
      <c r="H156" s="1" t="s">
        <v>75</v>
      </c>
      <c r="I156" s="1" t="s">
        <v>76</v>
      </c>
      <c r="J156" s="1" t="s">
        <v>77</v>
      </c>
      <c r="K156" s="1" t="s">
        <v>78</v>
      </c>
      <c r="L156" s="1" t="s">
        <v>52</v>
      </c>
      <c r="M156" s="1" t="s">
        <v>53</v>
      </c>
      <c r="N156" s="1" t="s">
        <v>41</v>
      </c>
      <c r="O156" s="1" t="s">
        <v>41</v>
      </c>
      <c r="P156" s="1" t="s">
        <v>79</v>
      </c>
      <c r="Q156" s="1" t="s">
        <v>80</v>
      </c>
      <c r="R156" s="1" t="s">
        <v>81</v>
      </c>
      <c r="S156" s="1" t="s">
        <v>68</v>
      </c>
      <c r="T156" s="1">
        <v>106</v>
      </c>
      <c r="U156" s="1" t="s">
        <v>32</v>
      </c>
      <c r="V156" s="1" t="s">
        <v>1813</v>
      </c>
      <c r="W156" s="1" t="s">
        <v>33</v>
      </c>
      <c r="X156" s="1"/>
      <c r="Y156" s="3" t="str">
        <f>HYPERLINK("http://www.brill.com/product_id18207","http://www.brill.com/product_id18207")</f>
        <v>http://www.brill.com/product_id18207</v>
      </c>
    </row>
    <row r="157" spans="1:25">
      <c r="A157" s="1" t="s">
        <v>192</v>
      </c>
      <c r="B157" s="1" t="s">
        <v>55</v>
      </c>
      <c r="C157" s="1" t="s">
        <v>56</v>
      </c>
      <c r="D157" s="2">
        <v>38412</v>
      </c>
      <c r="E157" s="1" t="s">
        <v>1787</v>
      </c>
      <c r="F157" s="1" t="s">
        <v>193</v>
      </c>
      <c r="G157" s="1" t="s">
        <v>194</v>
      </c>
      <c r="H157" s="1" t="s">
        <v>195</v>
      </c>
      <c r="I157" s="1" t="s">
        <v>196</v>
      </c>
      <c r="J157" s="1" t="s">
        <v>197</v>
      </c>
      <c r="K157" s="1" t="s">
        <v>198</v>
      </c>
      <c r="L157" s="1" t="s">
        <v>40</v>
      </c>
      <c r="M157" s="1"/>
      <c r="N157" s="1" t="s">
        <v>41</v>
      </c>
      <c r="O157" s="1"/>
      <c r="P157" s="1" t="s">
        <v>199</v>
      </c>
      <c r="Q157" s="1" t="s">
        <v>70</v>
      </c>
      <c r="R157" s="1" t="s">
        <v>44</v>
      </c>
      <c r="S157" s="1" t="s">
        <v>71</v>
      </c>
      <c r="T157" s="1">
        <v>121</v>
      </c>
      <c r="U157" s="1" t="s">
        <v>32</v>
      </c>
      <c r="V157" s="1" t="s">
        <v>1813</v>
      </c>
      <c r="W157" s="1" t="s">
        <v>158</v>
      </c>
      <c r="X157" s="1"/>
      <c r="Y157" s="3" t="str">
        <f>HYPERLINK("http://www.brill.com/product_id22610","http://www.brill.com/product_id22610")</f>
        <v>http://www.brill.com/product_id22610</v>
      </c>
    </row>
    <row r="158" spans="1:25">
      <c r="A158" s="1" t="s">
        <v>69</v>
      </c>
      <c r="B158" s="1" t="s">
        <v>55</v>
      </c>
      <c r="C158" s="1" t="s">
        <v>56</v>
      </c>
      <c r="D158" s="2">
        <v>38292</v>
      </c>
      <c r="E158" s="1" t="s">
        <v>34</v>
      </c>
      <c r="F158" s="1"/>
      <c r="G158" s="1" t="s">
        <v>35</v>
      </c>
      <c r="H158" s="1" t="s">
        <v>36</v>
      </c>
      <c r="I158" s="1" t="s">
        <v>37</v>
      </c>
      <c r="J158" s="1" t="s">
        <v>38</v>
      </c>
      <c r="K158" s="1" t="s">
        <v>39</v>
      </c>
      <c r="L158" s="1" t="s">
        <v>40</v>
      </c>
      <c r="M158" s="1"/>
      <c r="N158" s="1" t="s">
        <v>41</v>
      </c>
      <c r="O158" s="1"/>
      <c r="P158" s="1" t="s">
        <v>42</v>
      </c>
      <c r="Q158" s="1" t="s">
        <v>70</v>
      </c>
      <c r="R158" s="1" t="s">
        <v>44</v>
      </c>
      <c r="S158" s="1" t="s">
        <v>71</v>
      </c>
      <c r="T158" s="1">
        <v>119</v>
      </c>
      <c r="U158" s="1" t="s">
        <v>32</v>
      </c>
      <c r="V158" s="1" t="s">
        <v>1813</v>
      </c>
      <c r="W158" s="1" t="s">
        <v>33</v>
      </c>
      <c r="X158" s="1"/>
      <c r="Y158" s="3" t="str">
        <f>HYPERLINK("http://www.brill.com/product_id18269","http://www.brill.com/product_id18269")</f>
        <v>http://www.brill.com/product_id18269</v>
      </c>
    </row>
    <row r="159" spans="1:25">
      <c r="A159" s="1" t="s">
        <v>178</v>
      </c>
      <c r="B159" s="1" t="s">
        <v>55</v>
      </c>
      <c r="C159" s="1" t="s">
        <v>56</v>
      </c>
      <c r="D159" s="2">
        <v>38261</v>
      </c>
      <c r="E159" s="1" t="s">
        <v>148</v>
      </c>
      <c r="F159" s="1"/>
      <c r="G159" s="1" t="s">
        <v>149</v>
      </c>
      <c r="H159" s="1" t="s">
        <v>150</v>
      </c>
      <c r="I159" s="1" t="s">
        <v>151</v>
      </c>
      <c r="J159" s="1" t="s">
        <v>152</v>
      </c>
      <c r="K159" s="1" t="s">
        <v>153</v>
      </c>
      <c r="L159" s="1" t="s">
        <v>154</v>
      </c>
      <c r="M159" s="1" t="s">
        <v>155</v>
      </c>
      <c r="N159" s="1" t="s">
        <v>156</v>
      </c>
      <c r="O159" s="1" t="s">
        <v>41</v>
      </c>
      <c r="P159" s="1" t="s">
        <v>157</v>
      </c>
      <c r="Q159" s="1" t="s">
        <v>70</v>
      </c>
      <c r="R159" s="1" t="s">
        <v>44</v>
      </c>
      <c r="S159" s="1" t="s">
        <v>179</v>
      </c>
      <c r="T159" s="1">
        <v>23</v>
      </c>
      <c r="U159" s="1" t="s">
        <v>32</v>
      </c>
      <c r="V159" s="1" t="s">
        <v>1813</v>
      </c>
      <c r="W159" s="1" t="s">
        <v>158</v>
      </c>
      <c r="X159" s="1"/>
      <c r="Y159" s="3" t="str">
        <f>HYPERLINK("http://www.brill.com/product_id22437","http://www.brill.com/product_id22437")</f>
        <v>http://www.brill.com/product_id22437</v>
      </c>
    </row>
    <row r="160" spans="1:25">
      <c r="A160" s="1" t="s">
        <v>131</v>
      </c>
      <c r="B160" s="1" t="s">
        <v>55</v>
      </c>
      <c r="C160" s="1" t="s">
        <v>56</v>
      </c>
      <c r="D160" s="2">
        <v>38231</v>
      </c>
      <c r="E160" s="1" t="s">
        <v>1788</v>
      </c>
      <c r="F160" s="1"/>
      <c r="G160" s="1" t="s">
        <v>132</v>
      </c>
      <c r="H160" s="1" t="s">
        <v>133</v>
      </c>
      <c r="I160" s="1" t="s">
        <v>134</v>
      </c>
      <c r="J160" s="1" t="s">
        <v>135</v>
      </c>
      <c r="K160" s="1" t="s">
        <v>136</v>
      </c>
      <c r="L160" s="1" t="s">
        <v>40</v>
      </c>
      <c r="M160" s="1"/>
      <c r="N160" s="1" t="s">
        <v>41</v>
      </c>
      <c r="O160" s="1"/>
      <c r="P160" s="1" t="s">
        <v>137</v>
      </c>
      <c r="Q160" s="1" t="s">
        <v>70</v>
      </c>
      <c r="R160" s="1" t="s">
        <v>44</v>
      </c>
      <c r="S160" s="1" t="s">
        <v>71</v>
      </c>
      <c r="T160" s="1">
        <v>115</v>
      </c>
      <c r="U160" s="1" t="s">
        <v>32</v>
      </c>
      <c r="V160" s="1" t="s">
        <v>1813</v>
      </c>
      <c r="W160" s="1" t="s">
        <v>33</v>
      </c>
      <c r="X160" s="1"/>
      <c r="Y160" s="3" t="str">
        <f>HYPERLINK("http://www.brill.com/product_id21882","http://www.brill.com/product_id21882")</f>
        <v>http://www.brill.com/product_id21882</v>
      </c>
    </row>
    <row r="161" spans="1:25" s="7" customFormat="1">
      <c r="A161" s="1" t="s">
        <v>159</v>
      </c>
      <c r="B161" s="1" t="s">
        <v>55</v>
      </c>
      <c r="C161" s="1" t="s">
        <v>56</v>
      </c>
      <c r="D161" s="2">
        <v>38200</v>
      </c>
      <c r="E161" s="1" t="s">
        <v>160</v>
      </c>
      <c r="F161" s="1"/>
      <c r="G161" s="1" t="s">
        <v>161</v>
      </c>
      <c r="H161" s="1" t="s">
        <v>162</v>
      </c>
      <c r="I161" s="1" t="s">
        <v>163</v>
      </c>
      <c r="J161" s="1" t="s">
        <v>164</v>
      </c>
      <c r="K161" s="1" t="s">
        <v>165</v>
      </c>
      <c r="L161" s="1" t="s">
        <v>25</v>
      </c>
      <c r="M161" s="1" t="s">
        <v>166</v>
      </c>
      <c r="N161" s="1" t="s">
        <v>27</v>
      </c>
      <c r="O161" s="1" t="s">
        <v>167</v>
      </c>
      <c r="P161" s="1" t="s">
        <v>168</v>
      </c>
      <c r="Q161" s="1" t="s">
        <v>70</v>
      </c>
      <c r="R161" s="1" t="s">
        <v>44</v>
      </c>
      <c r="S161" s="1" t="s">
        <v>68</v>
      </c>
      <c r="T161" s="1" t="s">
        <v>169</v>
      </c>
      <c r="U161" s="1" t="s">
        <v>32</v>
      </c>
      <c r="V161" s="1" t="s">
        <v>1813</v>
      </c>
      <c r="W161" s="1" t="s">
        <v>170</v>
      </c>
      <c r="X161" s="1" t="s">
        <v>158</v>
      </c>
      <c r="Y161" s="3" t="str">
        <f>HYPERLINK("http://www.brill.com/product_id18115","http://www.brill.com/product_id18115")</f>
        <v>http://www.brill.com/product_id18115</v>
      </c>
    </row>
    <row r="162" spans="1:25">
      <c r="A162" s="1" t="s">
        <v>100</v>
      </c>
      <c r="B162" s="1" t="s">
        <v>55</v>
      </c>
      <c r="C162" s="1" t="s">
        <v>56</v>
      </c>
      <c r="D162" s="2">
        <v>38078</v>
      </c>
      <c r="E162" s="1" t="s">
        <v>101</v>
      </c>
      <c r="F162" s="1"/>
      <c r="G162" s="1" t="s">
        <v>102</v>
      </c>
      <c r="H162" s="1" t="s">
        <v>103</v>
      </c>
      <c r="I162" s="1" t="s">
        <v>104</v>
      </c>
      <c r="J162" s="1" t="s">
        <v>105</v>
      </c>
      <c r="K162" s="1" t="s">
        <v>106</v>
      </c>
      <c r="L162" s="1" t="s">
        <v>52</v>
      </c>
      <c r="M162" s="1" t="s">
        <v>53</v>
      </c>
      <c r="N162" s="1" t="s">
        <v>41</v>
      </c>
      <c r="O162" s="1" t="s">
        <v>41</v>
      </c>
      <c r="P162" s="1" t="s">
        <v>107</v>
      </c>
      <c r="Q162" s="1" t="s">
        <v>70</v>
      </c>
      <c r="R162" s="1" t="s">
        <v>44</v>
      </c>
      <c r="S162" s="1" t="s">
        <v>68</v>
      </c>
      <c r="T162" s="1">
        <v>98</v>
      </c>
      <c r="U162" s="1" t="s">
        <v>32</v>
      </c>
      <c r="V162" s="1" t="s">
        <v>1813</v>
      </c>
      <c r="W162" s="1" t="s">
        <v>33</v>
      </c>
      <c r="X162" s="1"/>
      <c r="Y162" s="3" t="str">
        <f>HYPERLINK("http://www.brill.com/product_id18192","http://www.brill.com/product_id18192")</f>
        <v>http://www.brill.com/product_id18192</v>
      </c>
    </row>
    <row r="163" spans="1:25">
      <c r="A163" s="1" t="s">
        <v>97</v>
      </c>
      <c r="B163" s="1" t="s">
        <v>55</v>
      </c>
      <c r="C163" s="1" t="s">
        <v>56</v>
      </c>
      <c r="D163" s="2">
        <v>38047</v>
      </c>
      <c r="E163" s="1" t="s">
        <v>85</v>
      </c>
      <c r="F163" s="1" t="s">
        <v>86</v>
      </c>
      <c r="G163" s="1" t="s">
        <v>87</v>
      </c>
      <c r="H163" s="1" t="s">
        <v>88</v>
      </c>
      <c r="I163" s="1" t="s">
        <v>89</v>
      </c>
      <c r="J163" s="1" t="s">
        <v>90</v>
      </c>
      <c r="K163" s="1" t="s">
        <v>91</v>
      </c>
      <c r="L163" s="1" t="s">
        <v>40</v>
      </c>
      <c r="M163" s="1" t="s">
        <v>92</v>
      </c>
      <c r="N163" s="1" t="s">
        <v>41</v>
      </c>
      <c r="O163" s="1" t="s">
        <v>93</v>
      </c>
      <c r="P163" s="1" t="s">
        <v>94</v>
      </c>
      <c r="Q163" s="1" t="s">
        <v>98</v>
      </c>
      <c r="R163" s="1" t="s">
        <v>96</v>
      </c>
      <c r="S163" s="1" t="s">
        <v>99</v>
      </c>
      <c r="T163" s="1">
        <v>10</v>
      </c>
      <c r="U163" s="1" t="s">
        <v>32</v>
      </c>
      <c r="V163" s="1" t="s">
        <v>1813</v>
      </c>
      <c r="W163" s="1" t="s">
        <v>33</v>
      </c>
      <c r="X163" s="1"/>
      <c r="Y163" s="3" t="str">
        <f>HYPERLINK("http://www.brill.com/product_id21088","http://www.brill.com/product_id21088")</f>
        <v>http://www.brill.com/product_id21088</v>
      </c>
    </row>
    <row r="164" spans="1:25">
      <c r="A164" s="4" t="s">
        <v>804</v>
      </c>
      <c r="B164" s="4" t="s">
        <v>55</v>
      </c>
      <c r="C164" s="4" t="s">
        <v>56</v>
      </c>
      <c r="D164" s="5">
        <v>34700</v>
      </c>
      <c r="E164" s="4" t="s">
        <v>805</v>
      </c>
      <c r="F164" s="4"/>
      <c r="G164" s="4" t="s">
        <v>806</v>
      </c>
      <c r="H164" s="4" t="s">
        <v>807</v>
      </c>
      <c r="I164" s="4" t="s">
        <v>808</v>
      </c>
      <c r="J164" s="4"/>
      <c r="K164" s="4" t="s">
        <v>809</v>
      </c>
      <c r="L164" s="4" t="s">
        <v>810</v>
      </c>
      <c r="M164" s="4" t="s">
        <v>40</v>
      </c>
      <c r="N164" s="4" t="s">
        <v>41</v>
      </c>
      <c r="O164" s="4" t="s">
        <v>41</v>
      </c>
      <c r="P164" s="4" t="s">
        <v>811</v>
      </c>
      <c r="Q164" s="4" t="s">
        <v>812</v>
      </c>
      <c r="R164" s="4" t="s">
        <v>813</v>
      </c>
      <c r="S164" s="4"/>
      <c r="T164" s="4"/>
      <c r="U164" s="4" t="s">
        <v>32</v>
      </c>
      <c r="V164" s="4" t="s">
        <v>1813</v>
      </c>
      <c r="W164" s="4" t="s">
        <v>33</v>
      </c>
      <c r="X164" s="4"/>
      <c r="Y164" s="6" t="str">
        <f>HYPERLINK("http://www.brill.com/product_id380","http://www.brill.com/product_id380")</f>
        <v>http://www.brill.com/product_id380</v>
      </c>
    </row>
    <row r="165" spans="1:25">
      <c r="A165" s="1" t="s">
        <v>724</v>
      </c>
      <c r="B165" s="1" t="s">
        <v>55</v>
      </c>
      <c r="C165" s="1" t="s">
        <v>56</v>
      </c>
      <c r="D165" s="2">
        <v>29952</v>
      </c>
      <c r="E165" s="1" t="s">
        <v>725</v>
      </c>
      <c r="F165" s="1"/>
      <c r="G165" s="1" t="s">
        <v>726</v>
      </c>
      <c r="H165" s="1" t="s">
        <v>727</v>
      </c>
      <c r="I165" s="1" t="s">
        <v>728</v>
      </c>
      <c r="J165" s="1"/>
      <c r="K165" s="1"/>
      <c r="L165" s="1" t="s">
        <v>693</v>
      </c>
      <c r="M165" s="1"/>
      <c r="N165" s="1" t="s">
        <v>694</v>
      </c>
      <c r="O165" s="1"/>
      <c r="P165" s="1" t="s">
        <v>729</v>
      </c>
      <c r="Q165" s="1" t="s">
        <v>730</v>
      </c>
      <c r="R165" s="1" t="s">
        <v>731</v>
      </c>
      <c r="S165" s="1" t="s">
        <v>697</v>
      </c>
      <c r="T165" s="1" t="s">
        <v>732</v>
      </c>
      <c r="U165" s="1" t="s">
        <v>32</v>
      </c>
      <c r="V165" s="1" t="s">
        <v>1813</v>
      </c>
      <c r="W165" s="1" t="s">
        <v>158</v>
      </c>
      <c r="X165" s="1" t="s">
        <v>170</v>
      </c>
      <c r="Y165" s="3" t="str">
        <f>HYPERLINK("http://www.brill.com/product_id34516","http://www.brill.com/product_id34516")</f>
        <v>http://www.brill.com/product_id34516</v>
      </c>
    </row>
    <row r="166" spans="1:25">
      <c r="A166" s="1" t="s">
        <v>747</v>
      </c>
      <c r="B166" s="1" t="s">
        <v>55</v>
      </c>
      <c r="C166" s="1" t="s">
        <v>56</v>
      </c>
      <c r="D166" s="2">
        <v>28856</v>
      </c>
      <c r="E166" s="1" t="s">
        <v>748</v>
      </c>
      <c r="F166" s="1" t="s">
        <v>749</v>
      </c>
      <c r="G166" s="1" t="s">
        <v>750</v>
      </c>
      <c r="H166" s="1" t="s">
        <v>751</v>
      </c>
      <c r="I166" s="1" t="s">
        <v>752</v>
      </c>
      <c r="J166" s="1"/>
      <c r="K166" s="1"/>
      <c r="L166" s="1" t="s">
        <v>693</v>
      </c>
      <c r="M166" s="1"/>
      <c r="N166" s="1" t="s">
        <v>694</v>
      </c>
      <c r="O166" s="1"/>
      <c r="P166" s="1" t="s">
        <v>753</v>
      </c>
      <c r="Q166" s="1" t="s">
        <v>70</v>
      </c>
      <c r="R166" s="1" t="s">
        <v>44</v>
      </c>
      <c r="S166" s="1" t="s">
        <v>697</v>
      </c>
      <c r="T166" s="1" t="s">
        <v>754</v>
      </c>
      <c r="U166" s="1" t="s">
        <v>32</v>
      </c>
      <c r="V166" s="1" t="s">
        <v>1813</v>
      </c>
      <c r="W166" s="1" t="s">
        <v>33</v>
      </c>
      <c r="X166" s="1" t="s">
        <v>170</v>
      </c>
      <c r="Y166" s="3" t="str">
        <f>HYPERLINK("http://www.brill.com/product_id34494","http://www.brill.com/product_id34494")</f>
        <v>http://www.brill.com/product_id34494</v>
      </c>
    </row>
    <row r="167" spans="1: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sheetData>
  <autoFilter ref="A1:Y161">
    <sortState ref="A2:Y166">
      <sortCondition descending="1" ref="D1:D161"/>
    </sortState>
  </autoFilter>
  <sortState ref="A3:AL315">
    <sortCondition ref="E3:E315"/>
    <sortCondition descending="1" ref="C3:C31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Y6"/>
  <sheetViews>
    <sheetView workbookViewId="0">
      <selection activeCell="A2" sqref="A2:XFD6"/>
    </sheetView>
  </sheetViews>
  <sheetFormatPr defaultRowHeight="15"/>
  <cols>
    <col min="1" max="1" width="17" bestFit="1" customWidth="1"/>
    <col min="2" max="2" width="23.5703125" bestFit="1" customWidth="1"/>
    <col min="3" max="3" width="7.85546875" bestFit="1" customWidth="1"/>
    <col min="4" max="4" width="9.42578125" bestFit="1" customWidth="1"/>
    <col min="5" max="5" width="44.5703125" bestFit="1" customWidth="1"/>
    <col min="6" max="6" width="53.140625" bestFit="1" customWidth="1"/>
    <col min="7" max="7" width="26.5703125" bestFit="1" customWidth="1"/>
    <col min="8" max="11" width="26.5703125" customWidth="1"/>
    <col min="12" max="12" width="13.5703125" bestFit="1" customWidth="1"/>
    <col min="13" max="13" width="30.85546875" bestFit="1" customWidth="1"/>
    <col min="14" max="14" width="9.85546875" bestFit="1" customWidth="1"/>
    <col min="15" max="15" width="7.5703125" bestFit="1" customWidth="1"/>
    <col min="16" max="16" width="10.85546875" bestFit="1" customWidth="1"/>
    <col min="17" max="17" width="10.42578125" bestFit="1" customWidth="1"/>
    <col min="18" max="18" width="10.28515625" bestFit="1" customWidth="1"/>
    <col min="19" max="19" width="39.42578125" bestFit="1" customWidth="1"/>
    <col min="20" max="20" width="10.28515625" customWidth="1"/>
    <col min="21" max="21" width="7.5703125" bestFit="1" customWidth="1"/>
    <col min="22" max="22" width="12.85546875" bestFit="1" customWidth="1"/>
    <col min="23" max="24" width="12.85546875" customWidth="1"/>
    <col min="25" max="25" width="38.5703125" bestFit="1" customWidth="1"/>
  </cols>
  <sheetData>
    <row r="1" spans="1:25">
      <c r="A1" t="s">
        <v>0</v>
      </c>
      <c r="B1" t="s">
        <v>1800</v>
      </c>
      <c r="C1" t="s">
        <v>1801</v>
      </c>
      <c r="D1" t="s">
        <v>1802</v>
      </c>
      <c r="E1" t="s">
        <v>3</v>
      </c>
      <c r="F1" t="s">
        <v>4</v>
      </c>
      <c r="G1" t="s">
        <v>1803</v>
      </c>
      <c r="H1" t="s">
        <v>6</v>
      </c>
      <c r="I1" t="s">
        <v>7</v>
      </c>
      <c r="J1" t="s">
        <v>1837</v>
      </c>
      <c r="K1" t="s">
        <v>1838</v>
      </c>
      <c r="L1" t="s">
        <v>1804</v>
      </c>
      <c r="M1" t="s">
        <v>1805</v>
      </c>
      <c r="N1" t="s">
        <v>1797</v>
      </c>
      <c r="O1" t="s">
        <v>1839</v>
      </c>
      <c r="P1" t="s">
        <v>1795</v>
      </c>
      <c r="Q1" t="s">
        <v>1807</v>
      </c>
      <c r="R1" t="s">
        <v>1808</v>
      </c>
      <c r="S1" t="s">
        <v>1840</v>
      </c>
      <c r="T1" t="s">
        <v>1841</v>
      </c>
      <c r="U1" t="s">
        <v>15</v>
      </c>
      <c r="V1" t="s">
        <v>1806</v>
      </c>
      <c r="W1" t="s">
        <v>1843</v>
      </c>
      <c r="X1" t="s">
        <v>1844</v>
      </c>
      <c r="Y1" t="s">
        <v>18</v>
      </c>
    </row>
    <row r="2" spans="1:25">
      <c r="A2" t="s">
        <v>1809</v>
      </c>
      <c r="B2" t="s">
        <v>55</v>
      </c>
      <c r="C2" t="s">
        <v>56</v>
      </c>
      <c r="D2" s="9">
        <v>42285</v>
      </c>
      <c r="E2" t="s">
        <v>1810</v>
      </c>
      <c r="G2" t="s">
        <v>1811</v>
      </c>
      <c r="H2" t="s">
        <v>1846</v>
      </c>
      <c r="I2" t="s">
        <v>1847</v>
      </c>
      <c r="J2" t="s">
        <v>1848</v>
      </c>
      <c r="K2" t="s">
        <v>1849</v>
      </c>
      <c r="L2" t="s">
        <v>61</v>
      </c>
      <c r="M2" t="s">
        <v>1812</v>
      </c>
      <c r="N2" t="s">
        <v>63</v>
      </c>
      <c r="P2" t="s">
        <v>1814</v>
      </c>
      <c r="Q2" t="s">
        <v>801</v>
      </c>
      <c r="R2" t="s">
        <v>802</v>
      </c>
      <c r="S2" t="s">
        <v>723</v>
      </c>
      <c r="T2" t="s">
        <v>1842</v>
      </c>
      <c r="U2" t="s">
        <v>32</v>
      </c>
      <c r="V2" t="s">
        <v>1813</v>
      </c>
      <c r="W2" t="s">
        <v>33</v>
      </c>
      <c r="Y2" t="str">
        <f>HYPERLINK("http://www.brill.com/product_id89463","http://www.brill.com/product_id89463")</f>
        <v>http://www.brill.com/product_id89463</v>
      </c>
    </row>
    <row r="3" spans="1:25">
      <c r="A3" t="s">
        <v>1815</v>
      </c>
      <c r="B3" t="s">
        <v>1819</v>
      </c>
      <c r="C3" t="s">
        <v>56</v>
      </c>
      <c r="D3" s="9">
        <v>42964</v>
      </c>
      <c r="E3" t="s">
        <v>1816</v>
      </c>
      <c r="F3" t="s">
        <v>1817</v>
      </c>
      <c r="G3" t="s">
        <v>1818</v>
      </c>
      <c r="H3" s="1" t="s">
        <v>1862</v>
      </c>
      <c r="I3" t="s">
        <v>1850</v>
      </c>
      <c r="J3" t="s">
        <v>1851</v>
      </c>
      <c r="K3" t="s">
        <v>1852</v>
      </c>
      <c r="L3" t="s">
        <v>61</v>
      </c>
      <c r="N3" t="s">
        <v>63</v>
      </c>
      <c r="Q3" t="s">
        <v>1560</v>
      </c>
      <c r="R3" t="s">
        <v>1834</v>
      </c>
      <c r="S3" t="s">
        <v>328</v>
      </c>
      <c r="T3">
        <v>60</v>
      </c>
      <c r="U3" t="s">
        <v>32</v>
      </c>
      <c r="V3" t="s">
        <v>1832</v>
      </c>
      <c r="W3" t="s">
        <v>33</v>
      </c>
      <c r="Y3" t="str">
        <f>HYPERLINK("http://www.brill.com/product_id4001251","http://www.brill.com/product_id4001251")</f>
        <v>http://www.brill.com/product_id4001251</v>
      </c>
    </row>
    <row r="4" spans="1:25">
      <c r="A4" t="s">
        <v>1820</v>
      </c>
      <c r="B4" t="s">
        <v>55</v>
      </c>
      <c r="C4" t="s">
        <v>56</v>
      </c>
      <c r="D4" s="9">
        <v>42908</v>
      </c>
      <c r="E4" t="s">
        <v>1821</v>
      </c>
      <c r="G4" t="s">
        <v>1822</v>
      </c>
      <c r="H4" s="1" t="s">
        <v>1863</v>
      </c>
      <c r="I4" t="s">
        <v>1853</v>
      </c>
      <c r="J4" t="s">
        <v>1854</v>
      </c>
      <c r="K4" t="s">
        <v>1855</v>
      </c>
      <c r="L4" t="s">
        <v>61</v>
      </c>
      <c r="N4" t="s">
        <v>63</v>
      </c>
      <c r="Q4" t="s">
        <v>70</v>
      </c>
      <c r="R4" t="s">
        <v>520</v>
      </c>
      <c r="S4" t="s">
        <v>1675</v>
      </c>
      <c r="U4" t="s">
        <v>32</v>
      </c>
      <c r="V4" t="s">
        <v>1832</v>
      </c>
      <c r="W4" t="s">
        <v>33</v>
      </c>
      <c r="Y4" t="str">
        <f>HYPERLINK("http://www.brill.com/product_id97252","http://www.brill.com/product_id97252")</f>
        <v>http://www.brill.com/product_id97252</v>
      </c>
    </row>
    <row r="5" spans="1:25">
      <c r="A5" t="s">
        <v>1823</v>
      </c>
      <c r="B5" t="s">
        <v>55</v>
      </c>
      <c r="C5" t="s">
        <v>56</v>
      </c>
      <c r="D5" s="9">
        <v>42908</v>
      </c>
      <c r="E5" t="s">
        <v>1824</v>
      </c>
      <c r="F5" t="s">
        <v>1825</v>
      </c>
      <c r="G5" t="s">
        <v>1826</v>
      </c>
      <c r="H5" s="1" t="s">
        <v>1864</v>
      </c>
      <c r="I5" t="s">
        <v>1856</v>
      </c>
      <c r="J5" t="s">
        <v>1857</v>
      </c>
      <c r="K5" t="s">
        <v>1858</v>
      </c>
      <c r="L5" t="s">
        <v>61</v>
      </c>
      <c r="N5" t="s">
        <v>63</v>
      </c>
      <c r="P5" t="s">
        <v>1827</v>
      </c>
      <c r="Q5" t="s">
        <v>1042</v>
      </c>
      <c r="R5" t="s">
        <v>1835</v>
      </c>
      <c r="S5" t="s">
        <v>1675</v>
      </c>
      <c r="U5" t="s">
        <v>32</v>
      </c>
      <c r="V5" t="s">
        <v>1832</v>
      </c>
      <c r="W5" t="s">
        <v>33</v>
      </c>
      <c r="Y5" t="str">
        <f>HYPERLINK("http://www.brill.com/product_id97246","http://www.brill.com/product_id97246")</f>
        <v>http://www.brill.com/product_id97246</v>
      </c>
    </row>
    <row r="6" spans="1:25">
      <c r="A6" t="s">
        <v>1828</v>
      </c>
      <c r="B6" t="s">
        <v>55</v>
      </c>
      <c r="C6" t="s">
        <v>56</v>
      </c>
      <c r="D6" s="9">
        <v>42873</v>
      </c>
      <c r="E6" t="s">
        <v>1829</v>
      </c>
      <c r="F6" t="s">
        <v>1830</v>
      </c>
      <c r="G6" t="s">
        <v>1831</v>
      </c>
      <c r="H6" s="1" t="s">
        <v>1865</v>
      </c>
      <c r="I6" t="s">
        <v>1859</v>
      </c>
      <c r="J6" t="s">
        <v>1860</v>
      </c>
      <c r="K6" t="s">
        <v>1861</v>
      </c>
      <c r="L6" t="s">
        <v>61</v>
      </c>
      <c r="Q6" t="s">
        <v>1833</v>
      </c>
      <c r="R6" t="s">
        <v>1836</v>
      </c>
      <c r="S6" t="s">
        <v>1675</v>
      </c>
      <c r="U6" t="s">
        <v>32</v>
      </c>
      <c r="V6" t="s">
        <v>1832</v>
      </c>
      <c r="W6" t="s">
        <v>33</v>
      </c>
      <c r="Y6" t="str">
        <f>HYPERLINK("http://www.brill.com/product_id97105","http://www.brill.com/product_id97105")</f>
        <v>http://www.brill.com/product_id97105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refo 500 booklet</vt:lpstr>
      <vt:lpstr>Sheet1</vt:lpstr>
      <vt:lpstr>Sheet1!reformation_extra_march2017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egmonde</dc:creator>
  <cp:lastModifiedBy>Karla</cp:lastModifiedBy>
  <dcterms:created xsi:type="dcterms:W3CDTF">2017-02-13T10:51:26Z</dcterms:created>
  <dcterms:modified xsi:type="dcterms:W3CDTF">2017-10-02T05:47:16Z</dcterms:modified>
</cp:coreProperties>
</file>